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ання ФП 3кв 2023\ЖЕК 7\30.10.20234\"/>
    </mc:Choice>
  </mc:AlternateContent>
  <bookViews>
    <workbookView xWindow="0" yWindow="0" windowWidth="28800" windowHeight="12435" activeTab="2"/>
  </bookViews>
  <sheets>
    <sheet name="Осн фін показн (кварт)" sheetId="20" r:id="rId1"/>
    <sheet name="Осн. фін. пок.(річн.)" sheetId="14" r:id="rId2"/>
    <sheet name="1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 V. Коефіцієнти" sheetId="11" r:id="rId7"/>
    <sheet name="6.1. Інша інфо_1" sheetId="10" r:id="rId8"/>
    <sheet name="6.2. Інша інфо_2" sheetId="9" r:id="rId9"/>
    <sheet name="дод 5 інф щодо діяльн" sheetId="21" r:id="rId10"/>
    <sheet name="дод 2 претенз позовн робота" sheetId="23" r:id="rId11"/>
    <sheet name="дод 4 відом про нерух майно" sheetId="22" r:id="rId12"/>
    <sheet name="дод 6 відшкод тарифів" sheetId="24" r:id="rId13"/>
    <sheet name="розшифровка" sheetId="25" r:id="rId14"/>
    <sheet name="Лист1" sheetId="26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2">'1. Фін результат'!$5:$5</definedName>
    <definedName name="_xlnm.Print_Titles" localSheetId="3">'ІІ. Розр. з бюджетом'!$4:$4</definedName>
    <definedName name="_xlnm.Print_Titles" localSheetId="4">'ІІІ. Рух грош. коштів'!$5:$5</definedName>
    <definedName name="_xlnm.Print_Titles" localSheetId="1">'Осн. фін. пок.(річн.)'!$43:$43</definedName>
    <definedName name="Заголовки_для_печати_МИ">'[28]1993'!$A$1:$IV$3,'[28]1993'!$A$1:$A$65536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Коефіцієнти'!$A$1:$I$16</definedName>
    <definedName name="_xlnm.Print_Area" localSheetId="2">'1. Фін результат'!$A$1:$I$92</definedName>
    <definedName name="_xlnm.Print_Area" localSheetId="7">'6.1. Інша інфо_1'!$A$1:$P$76</definedName>
    <definedName name="_xlnm.Print_Area" localSheetId="8">'6.2. Інша інфо_2'!$A$1:$AO$87</definedName>
    <definedName name="_xlnm.Print_Area" localSheetId="5">'IV. Кап. інвестиції'!$A$1:$H$19</definedName>
    <definedName name="_xlnm.Print_Area" localSheetId="3">'ІІ. Розр. з бюджетом'!$A$1:$H$35</definedName>
    <definedName name="_xlnm.Print_Area" localSheetId="4">'ІІІ. Рух грош. коштів'!$A$1:$H$77</definedName>
    <definedName name="_xlnm.Print_Area" localSheetId="0">'Осн фін показн (кварт)'!$A$1:$H$58</definedName>
    <definedName name="_xlnm.Print_Area" localSheetId="1">'Осн. фін. пок.(річн.)'!$A$1:$G$33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</workbook>
</file>

<file path=xl/calcChain.xml><?xml version="1.0" encoding="utf-8"?>
<calcChain xmlns="http://schemas.openxmlformats.org/spreadsheetml/2006/main">
  <c r="F78" i="2" l="1"/>
  <c r="D19" i="2" l="1"/>
  <c r="D57" i="2"/>
  <c r="D30" i="19" l="1"/>
  <c r="D29" i="19"/>
  <c r="D24" i="19"/>
  <c r="D18" i="19"/>
  <c r="D16" i="19"/>
  <c r="J21" i="10" l="1"/>
  <c r="D17" i="19" l="1"/>
  <c r="D14" i="18" l="1"/>
  <c r="D17" i="18"/>
  <c r="F17" i="18"/>
  <c r="D18" i="18"/>
  <c r="D15" i="18"/>
  <c r="D8" i="18"/>
  <c r="C37" i="25"/>
  <c r="C21" i="25"/>
  <c r="C3" i="25"/>
  <c r="D31" i="2"/>
  <c r="D11" i="2"/>
  <c r="D68" i="2"/>
  <c r="D54" i="2"/>
  <c r="D43" i="2"/>
  <c r="D37" i="2"/>
  <c r="D36" i="2"/>
  <c r="D35" i="2"/>
  <c r="D30" i="2"/>
  <c r="D29" i="2"/>
  <c r="D28" i="2"/>
  <c r="D27" i="2"/>
  <c r="D16" i="2"/>
  <c r="D15" i="2"/>
  <c r="D13" i="2"/>
  <c r="D12" i="2"/>
  <c r="D10" i="2"/>
  <c r="D9" i="2"/>
  <c r="D83" i="2"/>
  <c r="D87" i="2"/>
  <c r="D86" i="2"/>
  <c r="D85" i="2"/>
  <c r="D84" i="2"/>
  <c r="D81" i="2"/>
  <c r="F9" i="2"/>
  <c r="D7" i="2"/>
  <c r="D78" i="2" s="1"/>
  <c r="J19" i="10" l="1"/>
  <c r="D7" i="18" l="1"/>
  <c r="D7" i="19" l="1"/>
  <c r="C54" i="25" l="1"/>
  <c r="J20" i="10"/>
  <c r="D54" i="20"/>
  <c r="D46" i="20"/>
  <c r="D47" i="20"/>
  <c r="D49" i="20"/>
  <c r="D50" i="20"/>
  <c r="D45" i="20"/>
  <c r="D82" i="2" l="1"/>
  <c r="F88" i="2"/>
  <c r="C72" i="18" l="1"/>
  <c r="C50" i="25" l="1"/>
  <c r="C27" i="25" l="1"/>
  <c r="D6" i="22" l="1"/>
  <c r="C6" i="22"/>
  <c r="H7" i="21"/>
  <c r="H8" i="21" s="1"/>
  <c r="D10" i="21"/>
  <c r="G7" i="21"/>
  <c r="E7" i="21"/>
  <c r="E6" i="21"/>
  <c r="D30" i="10" l="1"/>
  <c r="D29" i="10"/>
  <c r="D26" i="10"/>
  <c r="D25" i="10"/>
  <c r="D24" i="10"/>
  <c r="D20" i="10"/>
  <c r="D16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C32" i="18"/>
  <c r="C13" i="18"/>
  <c r="C7" i="18"/>
  <c r="C25" i="19"/>
  <c r="C20" i="19"/>
  <c r="C31" i="19" s="1"/>
  <c r="C88" i="2"/>
  <c r="C78" i="2"/>
  <c r="C77" i="2"/>
  <c r="C76" i="2"/>
  <c r="C52" i="2"/>
  <c r="C75" i="2" s="1"/>
  <c r="C44" i="2"/>
  <c r="C21" i="2"/>
  <c r="C8" i="2"/>
  <c r="C17" i="2" s="1"/>
  <c r="D27" i="10" l="1"/>
  <c r="D28" i="10"/>
  <c r="D32" i="10"/>
  <c r="C19" i="18"/>
  <c r="C58" i="2"/>
  <c r="C67" i="2" s="1"/>
  <c r="C70" i="2" s="1"/>
  <c r="C79" i="2"/>
  <c r="D31" i="10"/>
  <c r="AD39" i="9" l="1"/>
  <c r="F22" i="10" l="1"/>
  <c r="F23" i="10"/>
  <c r="F24" i="10"/>
  <c r="F21" i="10"/>
  <c r="C9" i="25" l="1"/>
  <c r="F82" i="2"/>
  <c r="AE34" i="9" l="1"/>
  <c r="F8" i="3" l="1"/>
  <c r="J24" i="10" l="1"/>
  <c r="E54" i="25" l="1"/>
  <c r="E50" i="25"/>
  <c r="E42" i="25"/>
  <c r="E37" i="25"/>
  <c r="E27" i="25"/>
  <c r="E21" i="25"/>
  <c r="E9" i="25"/>
  <c r="E2" i="25"/>
  <c r="C47" i="25"/>
  <c r="C42" i="25" s="1"/>
  <c r="D9" i="25" l="1"/>
  <c r="D8" i="3" l="1"/>
  <c r="F51" i="20"/>
  <c r="D51" i="20" s="1"/>
  <c r="F48" i="20"/>
  <c r="D48" i="20" s="1"/>
  <c r="E48" i="20"/>
  <c r="F31" i="10" l="1"/>
  <c r="J30" i="10"/>
  <c r="F30" i="10"/>
  <c r="J29" i="10"/>
  <c r="J27" i="10"/>
  <c r="F27" i="10"/>
  <c r="J26" i="10"/>
  <c r="F26" i="10"/>
  <c r="J25" i="10"/>
  <c r="F25" i="10"/>
  <c r="H23" i="10"/>
  <c r="H31" i="10" s="1"/>
  <c r="H22" i="10"/>
  <c r="N22" i="10" s="1"/>
  <c r="F28" i="10"/>
  <c r="H19" i="10"/>
  <c r="H27" i="10" s="1"/>
  <c r="H18" i="10"/>
  <c r="H26" i="10" s="1"/>
  <c r="J16" i="10"/>
  <c r="L16" i="10" s="1"/>
  <c r="H82" i="2"/>
  <c r="B8" i="21"/>
  <c r="E13" i="18"/>
  <c r="H30" i="19"/>
  <c r="D13" i="18"/>
  <c r="F13" i="18"/>
  <c r="D43" i="20"/>
  <c r="E43" i="20"/>
  <c r="F43" i="20"/>
  <c r="C43" i="20"/>
  <c r="E8" i="3"/>
  <c r="E39" i="20" s="1"/>
  <c r="C8" i="3"/>
  <c r="C39" i="20" s="1"/>
  <c r="D57" i="18"/>
  <c r="E57" i="18"/>
  <c r="F57" i="18"/>
  <c r="C57" i="18"/>
  <c r="D45" i="18"/>
  <c r="E45" i="18"/>
  <c r="F45" i="18"/>
  <c r="C45" i="18"/>
  <c r="D21" i="18"/>
  <c r="E21" i="18"/>
  <c r="H21" i="18" s="1"/>
  <c r="F21" i="18"/>
  <c r="G21" i="18"/>
  <c r="C21" i="18"/>
  <c r="D10" i="11"/>
  <c r="C42" i="20" s="1"/>
  <c r="E10" i="11"/>
  <c r="D42" i="20" s="1"/>
  <c r="F10" i="11"/>
  <c r="E42" i="20" s="1"/>
  <c r="G10" i="11"/>
  <c r="F42" i="20" s="1"/>
  <c r="H12" i="11"/>
  <c r="E11" i="11"/>
  <c r="F11" i="11"/>
  <c r="G11" i="11"/>
  <c r="D28" i="20"/>
  <c r="D29" i="20"/>
  <c r="D30" i="20"/>
  <c r="D32" i="20"/>
  <c r="D11" i="11"/>
  <c r="E13" i="20"/>
  <c r="F43" i="10" s="1"/>
  <c r="F13" i="20"/>
  <c r="I47" i="10" s="1"/>
  <c r="C13" i="20"/>
  <c r="H48" i="20"/>
  <c r="C48" i="20"/>
  <c r="C2" i="25"/>
  <c r="N8" i="9"/>
  <c r="N9" i="9"/>
  <c r="N10" i="9"/>
  <c r="N11" i="9"/>
  <c r="N12" i="9"/>
  <c r="R13" i="9"/>
  <c r="U13" i="9"/>
  <c r="X13" i="9"/>
  <c r="AA13" i="9"/>
  <c r="AD13" i="9"/>
  <c r="AC21" i="9"/>
  <c r="AC22" i="9"/>
  <c r="AC23" i="9"/>
  <c r="AC24" i="9"/>
  <c r="AC25" i="9"/>
  <c r="W26" i="9"/>
  <c r="Y26" i="9"/>
  <c r="AA26" i="9"/>
  <c r="Q34" i="9"/>
  <c r="Y34" i="9"/>
  <c r="Q35" i="9"/>
  <c r="Y35" i="9"/>
  <c r="Q36" i="9"/>
  <c r="Y36" i="9"/>
  <c r="Q37" i="9"/>
  <c r="Y37" i="9"/>
  <c r="Q38" i="9"/>
  <c r="Y38" i="9"/>
  <c r="M39" i="9"/>
  <c r="O39" i="9"/>
  <c r="U39" i="9"/>
  <c r="W39" i="9"/>
  <c r="AC39" i="9"/>
  <c r="AE39" i="9" s="1"/>
  <c r="Q46" i="9"/>
  <c r="Y46" i="9"/>
  <c r="AC46" i="9"/>
  <c r="Q47" i="9"/>
  <c r="Y47" i="9"/>
  <c r="AC47" i="9"/>
  <c r="AD47" i="9"/>
  <c r="Q48" i="9"/>
  <c r="Y48" i="9"/>
  <c r="AC48" i="9"/>
  <c r="AD48" i="9"/>
  <c r="Q49" i="9"/>
  <c r="Y49" i="9"/>
  <c r="AC49" i="9"/>
  <c r="AD49" i="9"/>
  <c r="Q50" i="9"/>
  <c r="Y50" i="9"/>
  <c r="AC50" i="9"/>
  <c r="AD50" i="9"/>
  <c r="AE50" i="9" s="1"/>
  <c r="M51" i="9"/>
  <c r="O51" i="9"/>
  <c r="Q51" i="9" s="1"/>
  <c r="U51" i="9"/>
  <c r="W51" i="9"/>
  <c r="Y51" i="9" s="1"/>
  <c r="N60" i="9"/>
  <c r="N61" i="9"/>
  <c r="N62" i="9"/>
  <c r="N63" i="9"/>
  <c r="N64" i="9"/>
  <c r="F65" i="9"/>
  <c r="H65" i="9"/>
  <c r="J65" i="9"/>
  <c r="L65" i="9"/>
  <c r="P65" i="9"/>
  <c r="R65" i="9"/>
  <c r="T65" i="9"/>
  <c r="L13" i="10"/>
  <c r="N13" i="10"/>
  <c r="L14" i="10"/>
  <c r="N14" i="10"/>
  <c r="L15" i="10"/>
  <c r="N15" i="10"/>
  <c r="L44" i="10"/>
  <c r="L45" i="10"/>
  <c r="L46" i="10"/>
  <c r="K56" i="10"/>
  <c r="G9" i="3"/>
  <c r="H9" i="3"/>
  <c r="G10" i="3"/>
  <c r="H10" i="3"/>
  <c r="G11" i="3"/>
  <c r="H11" i="3"/>
  <c r="G12" i="3"/>
  <c r="H12" i="3"/>
  <c r="G13" i="3"/>
  <c r="H13" i="3"/>
  <c r="G14" i="3"/>
  <c r="H14" i="3"/>
  <c r="E7" i="18"/>
  <c r="F7" i="18"/>
  <c r="G8" i="18"/>
  <c r="H8" i="18"/>
  <c r="G9" i="18"/>
  <c r="H9" i="18"/>
  <c r="G10" i="18"/>
  <c r="H10" i="18"/>
  <c r="G11" i="18"/>
  <c r="H11" i="18"/>
  <c r="G12" i="18"/>
  <c r="H12" i="18"/>
  <c r="H14" i="18"/>
  <c r="H15" i="18"/>
  <c r="H16" i="18"/>
  <c r="H18" i="18"/>
  <c r="G22" i="18"/>
  <c r="H22" i="18"/>
  <c r="G23" i="18"/>
  <c r="H23" i="18"/>
  <c r="G24" i="18"/>
  <c r="H24" i="18"/>
  <c r="G25" i="18"/>
  <c r="H25" i="18"/>
  <c r="G26" i="18"/>
  <c r="H26" i="18"/>
  <c r="G27" i="18"/>
  <c r="H27" i="18"/>
  <c r="G28" i="18"/>
  <c r="H28" i="18"/>
  <c r="G29" i="18"/>
  <c r="H29" i="18"/>
  <c r="G30" i="18"/>
  <c r="H30" i="18"/>
  <c r="G31" i="18"/>
  <c r="H31" i="18"/>
  <c r="D32" i="18"/>
  <c r="E32" i="18"/>
  <c r="F32" i="18"/>
  <c r="H32" i="18" s="1"/>
  <c r="G33" i="18"/>
  <c r="H33" i="18"/>
  <c r="G34" i="18"/>
  <c r="H34" i="18"/>
  <c r="G35" i="18"/>
  <c r="H35" i="18"/>
  <c r="G36" i="18"/>
  <c r="H36" i="18"/>
  <c r="G37" i="18"/>
  <c r="H37" i="18"/>
  <c r="G38" i="18"/>
  <c r="H38" i="18"/>
  <c r="G39" i="18"/>
  <c r="H39" i="18"/>
  <c r="G40" i="18"/>
  <c r="H40" i="18"/>
  <c r="C41" i="18"/>
  <c r="D41" i="18"/>
  <c r="E41" i="18"/>
  <c r="F41" i="18"/>
  <c r="H41" i="18" s="1"/>
  <c r="G46" i="18"/>
  <c r="H46" i="18"/>
  <c r="G47" i="18"/>
  <c r="H47" i="18"/>
  <c r="G48" i="18"/>
  <c r="H48" i="18"/>
  <c r="G49" i="18"/>
  <c r="H49" i="18"/>
  <c r="G50" i="18"/>
  <c r="H50" i="18"/>
  <c r="G51" i="18"/>
  <c r="H51" i="18"/>
  <c r="G52" i="18"/>
  <c r="H52" i="18"/>
  <c r="G53" i="18"/>
  <c r="H53" i="18"/>
  <c r="G54" i="18"/>
  <c r="H54" i="18"/>
  <c r="G55" i="18"/>
  <c r="H55" i="18"/>
  <c r="G56" i="18"/>
  <c r="H56" i="18"/>
  <c r="G58" i="18"/>
  <c r="H58" i="18"/>
  <c r="G59" i="18"/>
  <c r="H59" i="18"/>
  <c r="G60" i="18"/>
  <c r="H60" i="18"/>
  <c r="G61" i="18"/>
  <c r="H61" i="18"/>
  <c r="G62" i="18"/>
  <c r="H62" i="18"/>
  <c r="G63" i="18"/>
  <c r="H63" i="18"/>
  <c r="G64" i="18"/>
  <c r="H64" i="18"/>
  <c r="G65" i="18"/>
  <c r="H65" i="18"/>
  <c r="G66" i="18"/>
  <c r="H66" i="18"/>
  <c r="G67" i="18"/>
  <c r="H67" i="18"/>
  <c r="G69" i="18"/>
  <c r="H69" i="18"/>
  <c r="G70" i="18"/>
  <c r="H70" i="18"/>
  <c r="G71" i="18"/>
  <c r="H71" i="18"/>
  <c r="G6" i="19"/>
  <c r="H6" i="19"/>
  <c r="H7" i="19"/>
  <c r="G8" i="19"/>
  <c r="H8" i="19"/>
  <c r="H9" i="19"/>
  <c r="H10" i="19"/>
  <c r="H11" i="19"/>
  <c r="H12" i="19"/>
  <c r="H13" i="19"/>
  <c r="G16" i="19"/>
  <c r="H16" i="19"/>
  <c r="G17" i="19"/>
  <c r="H17" i="19"/>
  <c r="G18" i="19"/>
  <c r="H18" i="19"/>
  <c r="H19" i="19"/>
  <c r="G21" i="19"/>
  <c r="H21" i="19"/>
  <c r="G22" i="19"/>
  <c r="H22" i="19"/>
  <c r="G23" i="19"/>
  <c r="H23" i="19"/>
  <c r="G24" i="19"/>
  <c r="H24" i="19"/>
  <c r="C33" i="20"/>
  <c r="D25" i="19"/>
  <c r="D20" i="19" s="1"/>
  <c r="D31" i="20"/>
  <c r="E25" i="19"/>
  <c r="E20" i="19" s="1"/>
  <c r="F25" i="19"/>
  <c r="G26" i="19"/>
  <c r="H26" i="19"/>
  <c r="G27" i="19"/>
  <c r="H27" i="19"/>
  <c r="G28" i="19"/>
  <c r="H28" i="19"/>
  <c r="G29" i="19"/>
  <c r="H29" i="19"/>
  <c r="G30" i="19"/>
  <c r="G7" i="2"/>
  <c r="H7" i="2"/>
  <c r="D8" i="2"/>
  <c r="D79" i="2" s="1"/>
  <c r="E8" i="2"/>
  <c r="F8" i="2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9" i="2"/>
  <c r="H19" i="2"/>
  <c r="G20" i="2"/>
  <c r="C16" i="20"/>
  <c r="D21" i="2"/>
  <c r="D16" i="20" s="1"/>
  <c r="E21" i="2"/>
  <c r="E16" i="20" s="1"/>
  <c r="F21" i="2"/>
  <c r="F16" i="20" s="1"/>
  <c r="D17" i="20"/>
  <c r="E44" i="2"/>
  <c r="F44" i="2"/>
  <c r="D52" i="2"/>
  <c r="D75" i="2" s="1"/>
  <c r="E52" i="2"/>
  <c r="E75" i="2" s="1"/>
  <c r="F52" i="2"/>
  <c r="G59" i="2"/>
  <c r="G60" i="2"/>
  <c r="G63" i="2"/>
  <c r="G64" i="2"/>
  <c r="G68" i="2"/>
  <c r="G69" i="2"/>
  <c r="G71" i="2"/>
  <c r="G73" i="2"/>
  <c r="C20" i="20"/>
  <c r="E76" i="2"/>
  <c r="E20" i="20" s="1"/>
  <c r="F76" i="2"/>
  <c r="F20" i="20" s="1"/>
  <c r="C21" i="20"/>
  <c r="E77" i="2"/>
  <c r="E21" i="20" s="1"/>
  <c r="F77" i="2"/>
  <c r="E78" i="2"/>
  <c r="G81" i="2"/>
  <c r="H81" i="2"/>
  <c r="G82" i="2"/>
  <c r="G83" i="2"/>
  <c r="H83" i="2"/>
  <c r="G84" i="2"/>
  <c r="H84" i="2"/>
  <c r="G85" i="2"/>
  <c r="H85" i="2"/>
  <c r="G86" i="2"/>
  <c r="H86" i="2"/>
  <c r="G87" i="2"/>
  <c r="H87" i="2"/>
  <c r="D88" i="2"/>
  <c r="E88" i="2"/>
  <c r="B13" i="20"/>
  <c r="B14" i="20"/>
  <c r="B15" i="20"/>
  <c r="B16" i="20"/>
  <c r="B17" i="20"/>
  <c r="C17" i="20"/>
  <c r="F17" i="20"/>
  <c r="B18" i="20"/>
  <c r="B19" i="20"/>
  <c r="B20" i="20"/>
  <c r="D20" i="20"/>
  <c r="B21" i="20"/>
  <c r="D21" i="20"/>
  <c r="B22" i="20"/>
  <c r="B23" i="20"/>
  <c r="C23" i="20"/>
  <c r="D23" i="20"/>
  <c r="E23" i="20"/>
  <c r="F23" i="20"/>
  <c r="B24" i="20"/>
  <c r="B28" i="20"/>
  <c r="C28" i="20"/>
  <c r="E28" i="20"/>
  <c r="F28" i="20"/>
  <c r="B29" i="20"/>
  <c r="C29" i="20"/>
  <c r="E29" i="20"/>
  <c r="F29" i="20"/>
  <c r="C30" i="20"/>
  <c r="E30" i="20"/>
  <c r="F30" i="20"/>
  <c r="B31" i="20"/>
  <c r="B32" i="20"/>
  <c r="C32" i="20"/>
  <c r="E32" i="20"/>
  <c r="F32" i="20"/>
  <c r="B33" i="20"/>
  <c r="C35" i="20"/>
  <c r="D35" i="20"/>
  <c r="E35" i="20"/>
  <c r="F35" i="20"/>
  <c r="G35" i="20"/>
  <c r="G36" i="20"/>
  <c r="G37" i="20"/>
  <c r="B39" i="20"/>
  <c r="D39" i="20"/>
  <c r="F39" i="20"/>
  <c r="G45" i="20"/>
  <c r="H45" i="20"/>
  <c r="G46" i="20"/>
  <c r="H46" i="20"/>
  <c r="G47" i="20"/>
  <c r="H47" i="20"/>
  <c r="G48" i="20"/>
  <c r="G49" i="20"/>
  <c r="H49" i="20"/>
  <c r="G50" i="20"/>
  <c r="H50" i="20"/>
  <c r="C51" i="20"/>
  <c r="G51" i="20"/>
  <c r="G52" i="20"/>
  <c r="H52" i="20"/>
  <c r="G53" i="20"/>
  <c r="H53" i="20"/>
  <c r="G54" i="20"/>
  <c r="H54" i="20"/>
  <c r="H51" i="20"/>
  <c r="L19" i="10"/>
  <c r="D31" i="19"/>
  <c r="D33" i="20" s="1"/>
  <c r="H76" i="2"/>
  <c r="C14" i="20"/>
  <c r="G43" i="20"/>
  <c r="G45" i="18"/>
  <c r="F17" i="2" l="1"/>
  <c r="F15" i="20" s="1"/>
  <c r="F79" i="2"/>
  <c r="H25" i="19"/>
  <c r="F20" i="19"/>
  <c r="N65" i="9"/>
  <c r="AD51" i="9"/>
  <c r="E68" i="18"/>
  <c r="E73" i="18" s="1"/>
  <c r="G76" i="2"/>
  <c r="G77" i="2"/>
  <c r="G44" i="2"/>
  <c r="E79" i="2"/>
  <c r="AE49" i="9"/>
  <c r="AE48" i="9"/>
  <c r="Q39" i="9"/>
  <c r="AC26" i="9"/>
  <c r="N13" i="9"/>
  <c r="H45" i="18"/>
  <c r="F68" i="18"/>
  <c r="H68" i="18" s="1"/>
  <c r="D68" i="18"/>
  <c r="H43" i="20"/>
  <c r="F21" i="20"/>
  <c r="D17" i="2"/>
  <c r="D15" i="20" s="1"/>
  <c r="G32" i="18"/>
  <c r="N19" i="10"/>
  <c r="H57" i="18"/>
  <c r="G30" i="20"/>
  <c r="H29" i="20"/>
  <c r="J28" i="10"/>
  <c r="N16" i="10"/>
  <c r="L23" i="10"/>
  <c r="L18" i="10"/>
  <c r="G8" i="3"/>
  <c r="H39" i="20"/>
  <c r="G13" i="18"/>
  <c r="F47" i="10"/>
  <c r="E43" i="10"/>
  <c r="D13" i="20"/>
  <c r="I43" i="10" s="1"/>
  <c r="H13" i="20"/>
  <c r="F19" i="18"/>
  <c r="H30" i="20"/>
  <c r="G29" i="20"/>
  <c r="H88" i="2"/>
  <c r="G23" i="20"/>
  <c r="H16" i="20"/>
  <c r="F14" i="20"/>
  <c r="G78" i="2"/>
  <c r="N27" i="10"/>
  <c r="L27" i="10"/>
  <c r="C15" i="20"/>
  <c r="H32" i="20"/>
  <c r="H28" i="20"/>
  <c r="G88" i="2"/>
  <c r="H23" i="20"/>
  <c r="G52" i="2"/>
  <c r="H21" i="2"/>
  <c r="E17" i="2"/>
  <c r="E15" i="20" s="1"/>
  <c r="H15" i="20" s="1"/>
  <c r="G8" i="2"/>
  <c r="H20" i="20"/>
  <c r="G20" i="20"/>
  <c r="G57" i="18"/>
  <c r="G28" i="20"/>
  <c r="G20" i="19"/>
  <c r="H77" i="2"/>
  <c r="G41" i="18"/>
  <c r="E17" i="20"/>
  <c r="H17" i="20" s="1"/>
  <c r="C31" i="20"/>
  <c r="H20" i="10"/>
  <c r="H13" i="18"/>
  <c r="F75" i="2"/>
  <c r="G75" i="2" s="1"/>
  <c r="H8" i="3"/>
  <c r="H78" i="2"/>
  <c r="H44" i="2"/>
  <c r="G21" i="2"/>
  <c r="H8" i="2"/>
  <c r="G25" i="19"/>
  <c r="H17" i="18"/>
  <c r="G7" i="18"/>
  <c r="AE47" i="9"/>
  <c r="AE46" i="9"/>
  <c r="G13" i="20"/>
  <c r="H30" i="10"/>
  <c r="N30" i="10" s="1"/>
  <c r="AC51" i="9"/>
  <c r="E14" i="20"/>
  <c r="H7" i="18"/>
  <c r="G32" i="20"/>
  <c r="F58" i="2"/>
  <c r="Y39" i="9"/>
  <c r="C68" i="18"/>
  <c r="D19" i="18"/>
  <c r="H11" i="11"/>
  <c r="H10" i="11"/>
  <c r="G68" i="18"/>
  <c r="L26" i="10"/>
  <c r="N26" i="10"/>
  <c r="E18" i="20"/>
  <c r="E31" i="20"/>
  <c r="E31" i="19"/>
  <c r="J32" i="10"/>
  <c r="H52" i="2"/>
  <c r="J31" i="10"/>
  <c r="G16" i="20"/>
  <c r="L22" i="10"/>
  <c r="N23" i="10"/>
  <c r="D14" i="20"/>
  <c r="N18" i="10"/>
  <c r="H35" i="20"/>
  <c r="H42" i="20"/>
  <c r="G42" i="20"/>
  <c r="G39" i="20"/>
  <c r="AE51" i="9" l="1"/>
  <c r="H21" i="20"/>
  <c r="G21" i="20"/>
  <c r="H43" i="10"/>
  <c r="E4" i="24" s="1"/>
  <c r="F73" i="18"/>
  <c r="F36" i="20" s="1"/>
  <c r="D73" i="18"/>
  <c r="D36" i="20" s="1"/>
  <c r="D58" i="2"/>
  <c r="D19" i="20" s="1"/>
  <c r="H14" i="20"/>
  <c r="L47" i="10"/>
  <c r="L30" i="10"/>
  <c r="C36" i="20"/>
  <c r="G15" i="20"/>
  <c r="G17" i="2"/>
  <c r="E58" i="2"/>
  <c r="G58" i="2" s="1"/>
  <c r="H17" i="2"/>
  <c r="L43" i="10"/>
  <c r="C19" i="20"/>
  <c r="H20" i="19"/>
  <c r="G14" i="20"/>
  <c r="G19" i="18"/>
  <c r="G73" i="18" s="1"/>
  <c r="H19" i="18"/>
  <c r="C37" i="20"/>
  <c r="F19" i="20"/>
  <c r="F67" i="2"/>
  <c r="F18" i="20"/>
  <c r="H18" i="20" s="1"/>
  <c r="D18" i="20"/>
  <c r="C18" i="20"/>
  <c r="H75" i="2"/>
  <c r="F31" i="20"/>
  <c r="G31" i="20" s="1"/>
  <c r="F31" i="19"/>
  <c r="F33" i="20" s="1"/>
  <c r="H28" i="10"/>
  <c r="N20" i="10"/>
  <c r="H17" i="10"/>
  <c r="L20" i="10"/>
  <c r="D4" i="24"/>
  <c r="G79" i="2"/>
  <c r="H79" i="2"/>
  <c r="G17" i="20"/>
  <c r="E36" i="20"/>
  <c r="L31" i="10"/>
  <c r="N31" i="10"/>
  <c r="E37" i="20"/>
  <c r="E33" i="20"/>
  <c r="C22" i="20"/>
  <c r="D37" i="20" l="1"/>
  <c r="F4" i="24"/>
  <c r="D67" i="2"/>
  <c r="D22" i="20" s="1"/>
  <c r="G72" i="18"/>
  <c r="F37" i="20"/>
  <c r="H37" i="20" s="1"/>
  <c r="H73" i="18"/>
  <c r="H72" i="18"/>
  <c r="H36" i="20"/>
  <c r="E67" i="2"/>
  <c r="E70" i="2" s="1"/>
  <c r="E19" i="20"/>
  <c r="G19" i="20" s="1"/>
  <c r="H58" i="2"/>
  <c r="G31" i="19"/>
  <c r="G18" i="20"/>
  <c r="H25" i="10"/>
  <c r="L17" i="10"/>
  <c r="N17" i="10"/>
  <c r="N28" i="10"/>
  <c r="L28" i="10"/>
  <c r="H31" i="20"/>
  <c r="F22" i="20"/>
  <c r="F70" i="2"/>
  <c r="F14" i="19" s="1"/>
  <c r="H31" i="19"/>
  <c r="D7" i="11"/>
  <c r="C41" i="20" s="1"/>
  <c r="C24" i="20"/>
  <c r="D8" i="11" s="1"/>
  <c r="C25" i="20" s="1"/>
  <c r="G33" i="20"/>
  <c r="H33" i="20"/>
  <c r="D70" i="2" l="1"/>
  <c r="H67" i="2"/>
  <c r="E22" i="20"/>
  <c r="H22" i="20" s="1"/>
  <c r="G67" i="2"/>
  <c r="H19" i="20"/>
  <c r="G7" i="11"/>
  <c r="F41" i="20" s="1"/>
  <c r="F24" i="20"/>
  <c r="G8" i="11" s="1"/>
  <c r="E25" i="20" s="1"/>
  <c r="N25" i="10"/>
  <c r="L25" i="10"/>
  <c r="H70" i="2"/>
  <c r="E24" i="20"/>
  <c r="E14" i="19"/>
  <c r="F7" i="11"/>
  <c r="G70" i="2"/>
  <c r="E7" i="11" l="1"/>
  <c r="D41" i="20" s="1"/>
  <c r="D14" i="19"/>
  <c r="D24" i="20"/>
  <c r="E8" i="11" s="1"/>
  <c r="D25" i="20" s="1"/>
  <c r="G22" i="20"/>
  <c r="F8" i="11"/>
  <c r="H8" i="11" s="1"/>
  <c r="F25" i="20" s="1"/>
  <c r="H24" i="20"/>
  <c r="G24" i="20"/>
  <c r="G14" i="19"/>
  <c r="H14" i="19"/>
  <c r="E41" i="20"/>
  <c r="H7" i="11"/>
  <c r="H25" i="20" l="1"/>
  <c r="G25" i="20"/>
  <c r="G41" i="20"/>
  <c r="H41" i="20"/>
  <c r="F32" i="10"/>
  <c r="F29" i="10"/>
  <c r="H24" i="10"/>
  <c r="N24" i="10" s="1"/>
  <c r="H21" i="10"/>
  <c r="L21" i="10" s="1"/>
  <c r="H32" i="10" l="1"/>
  <c r="L24" i="10"/>
  <c r="N21" i="10"/>
  <c r="H29" i="10"/>
  <c r="N29" i="10" l="1"/>
  <c r="L29" i="10"/>
  <c r="N32" i="10"/>
  <c r="L32" i="10"/>
</calcChain>
</file>

<file path=xl/sharedStrings.xml><?xml version="1.0" encoding="utf-8"?>
<sst xmlns="http://schemas.openxmlformats.org/spreadsheetml/2006/main" count="1647" uniqueCount="969">
  <si>
    <t>комунальних підприємств Білоцерківської міської ради</t>
  </si>
  <si>
    <t>Код рядка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</si>
  <si>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</si>
  <si>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</si>
  <si>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</si>
  <si>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</si>
  <si>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</si>
  <si>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</si>
  <si>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</si>
  <si>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</si>
  <si>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</si>
  <si>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</si>
  <si>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</si>
  <si>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</si>
  <si>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</si>
  <si>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</si>
  <si>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</si>
  <si>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</si>
  <si>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</si>
  <si>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</si>
  <si>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</si>
  <si>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</si>
  <si>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</si>
  <si>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</si>
  <si>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</si>
  <si>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Факт минулого року</t>
  </si>
  <si>
    <t>Виручка від реалізації основних фондів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</si>
  <si>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</si>
  <si>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</si>
  <si>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</si>
  <si>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</si>
  <si>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</si>
  <si>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</si>
  <si>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</si>
  <si>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</si>
  <si>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</si>
  <si>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</si>
  <si>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</si>
  <si>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</si>
  <si>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</si>
  <si>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</si>
  <si>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</si>
  <si>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</si>
  <si>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</si>
  <si>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</si>
  <si>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</si>
  <si>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</si>
  <si>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</si>
  <si>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</si>
  <si>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</si>
  <si>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</si>
  <si>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</si>
  <si>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</si>
  <si>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</si>
  <si>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</si>
  <si>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</si>
  <si>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</si>
  <si>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</si>
  <si>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</si>
  <si>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</si>
  <si>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</si>
  <si>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</si>
  <si>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</si>
  <si>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</si>
  <si>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</si>
  <si>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</si>
  <si>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</si>
  <si>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</si>
  <si>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</si>
  <si>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</si>
  <si>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</si>
  <si>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</si>
  <si>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</si>
  <si>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</si>
  <si>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Заборгованість на останню дату</t>
  </si>
  <si>
    <t>Бюджетне фінансування</t>
  </si>
  <si>
    <t>Дата видачі / погашення (графік)</t>
  </si>
  <si>
    <t xml:space="preserve">      1. Дані про підприємство, персонал та фонд заробітної плати</t>
  </si>
  <si>
    <t>кредити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</si>
  <si>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</si>
  <si>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</si>
  <si>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</si>
  <si>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плата за користування надрами</t>
  </si>
  <si>
    <t>Оптимальне значення</t>
  </si>
  <si>
    <t>&gt; 0</t>
  </si>
  <si>
    <t xml:space="preserve">         (ініціали, прізвище)    </t>
  </si>
  <si>
    <t>у тому числі:</t>
  </si>
  <si>
    <t>рентна плата за транспортування</t>
  </si>
  <si>
    <t>витрати, пов'язані з використанням власних службових автомобілів</t>
  </si>
  <si>
    <t>Усього витрат</t>
  </si>
  <si>
    <t>облігації</t>
  </si>
  <si>
    <t>Інформація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</si>
  <si>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</si>
  <si>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</si>
  <si>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</si>
  <si>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</si>
  <si>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</si>
  <si>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</si>
  <si>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</si>
  <si>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</si>
  <si>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</si>
  <si>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Середньооблікова чисельність осіб, у тому числі: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</si>
  <si>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</si>
  <si>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</si>
  <si>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</si>
  <si>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</si>
  <si>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</si>
  <si>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Доходи/витрати від фінансової та інвестиційної діяльності</t>
  </si>
  <si>
    <t>Грошові кошти на початок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</si>
  <si>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</si>
  <si>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</si>
  <si>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</si>
  <si>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</si>
  <si>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</si>
  <si>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</si>
  <si>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</si>
  <si>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</si>
  <si>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</si>
  <si>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</si>
  <si>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</si>
  <si>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</si>
  <si>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</si>
  <si>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</si>
  <si>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</si>
  <si>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</si>
  <si>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</si>
  <si>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</si>
  <si>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</si>
  <si>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</si>
  <si>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</si>
  <si>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</si>
  <si>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</si>
  <si>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</si>
  <si>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</si>
  <si>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</si>
  <si>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</si>
  <si>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</si>
  <si>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</si>
  <si>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</si>
  <si>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</si>
  <si>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</si>
  <si>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</si>
  <si>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</si>
  <si>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</si>
  <si>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</si>
  <si>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</si>
  <si>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</si>
  <si>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</si>
  <si>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</si>
  <si>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</si>
  <si>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№</t>
  </si>
  <si>
    <t>Загальна кошторисна вартість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</si>
  <si>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</si>
  <si>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</si>
  <si>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</si>
  <si>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</si>
  <si>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</si>
  <si>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</si>
  <si>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2145/1</t>
  </si>
  <si>
    <t>2145/2</t>
  </si>
  <si>
    <t>4010</t>
  </si>
  <si>
    <t>Таблиця 4</t>
  </si>
  <si>
    <t>Чистий  фінансовий результат</t>
  </si>
  <si>
    <t>Коефіцієнт рентабельності діяльності</t>
  </si>
  <si>
    <t>Коефіцієнт фінансової стійкості</t>
  </si>
  <si>
    <t>Інші доходи/витрати</t>
  </si>
  <si>
    <t>Елементи операційних витрат</t>
  </si>
  <si>
    <t>тис. гривень (без ПДВ)</t>
  </si>
  <si>
    <t>Факт</t>
  </si>
  <si>
    <t>ЗВІТ</t>
  </si>
  <si>
    <t xml:space="preserve">ПРО ВИКОНАННЯ ФІНАНСОВОГО ПЛАНУ ПІДПРИЄМСТВА </t>
  </si>
  <si>
    <t>Продовження додатка 3</t>
  </si>
  <si>
    <t>План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</si>
  <si>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</si>
  <si>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</si>
  <si>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</si>
  <si>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</si>
  <si>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Повернено залучених коштів  за звітний період</t>
  </si>
  <si>
    <t>Заборгованість на кінець звітного періоду</t>
  </si>
  <si>
    <t>Найменування об’єкта</t>
  </si>
  <si>
    <t>Інші поточні податки, збори, обов'язкові платежі до державного та місцевих бюджетів, у тому числі:</t>
  </si>
  <si>
    <t xml:space="preserve">          </t>
  </si>
  <si>
    <t>_______________________________</t>
  </si>
  <si>
    <t xml:space="preserve">                  (ініціали, прізвище)    </t>
  </si>
  <si>
    <t xml:space="preserve">                                                   (посада)</t>
  </si>
  <si>
    <t>Коди</t>
  </si>
  <si>
    <t>Таблиця 6</t>
  </si>
  <si>
    <t>Неконтрольована частка</t>
  </si>
  <si>
    <t xml:space="preserve">план </t>
  </si>
  <si>
    <t>Валовий прибуток/збиток</t>
  </si>
  <si>
    <t>Дивіденди/відрахування частини чистого прибутку</t>
  </si>
  <si>
    <t>Усього виплат на користь держави</t>
  </si>
  <si>
    <t>Усього активи</t>
  </si>
  <si>
    <t>Усього зобов'язання і забезпечення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</si>
  <si>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</si>
  <si>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</si>
  <si>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</si>
  <si>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</si>
  <si>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</si>
  <si>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</si>
  <si>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</si>
  <si>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Доходи і витрати (узагальнені показники)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</si>
  <si>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</si>
  <si>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</si>
  <si>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</si>
  <si>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Витрати</t>
  </si>
  <si>
    <t>Продовження  таблиці 3</t>
  </si>
  <si>
    <t xml:space="preserve">вплив зміни валютних курсів на залишок коштів </t>
  </si>
  <si>
    <t>Продовження  таблиці 6</t>
  </si>
  <si>
    <t>Відхилення,  +/–</t>
  </si>
  <si>
    <t>Виконання, %</t>
  </si>
  <si>
    <t>адміністративно-управлінський персонал</t>
  </si>
  <si>
    <t>директор</t>
  </si>
  <si>
    <t>працівники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</si>
  <si>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</si>
  <si>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</si>
  <si>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>У тому числі за їх видами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</si>
  <si>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</si>
  <si>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</si>
  <si>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</si>
  <si>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</si>
  <si>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усього на рік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</si>
  <si>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</si>
  <si>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</si>
  <si>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</si>
  <si>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</si>
  <si>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ціна одиниці     (вартість  продукції/     наданих послуг), гривень</t>
  </si>
  <si>
    <t>кількість продукції/             наданих послуг, одиниця виміру</t>
  </si>
  <si>
    <t>чистий дохід  від реалізації продукції (товарів, робіт, послуг),     тис. гривень</t>
  </si>
  <si>
    <t>2120/2130</t>
  </si>
  <si>
    <t>Грошові кошти</t>
  </si>
  <si>
    <t>Примітки</t>
  </si>
  <si>
    <t xml:space="preserve">      Загальна інформація про підприємство (резюме)</t>
  </si>
  <si>
    <t>Плановий рік, усього</t>
  </si>
  <si>
    <t>План звітного періоду</t>
  </si>
  <si>
    <t>Факт звітного періоду</t>
  </si>
  <si>
    <t xml:space="preserve">                   (підпис)</t>
  </si>
  <si>
    <t xml:space="preserve">                                         (посада)</t>
  </si>
  <si>
    <t xml:space="preserve">(ініціали, прізвище)    </t>
  </si>
  <si>
    <t xml:space="preserve">                                           (посада)</t>
  </si>
  <si>
    <t xml:space="preserve">             (ініціали, прізвище)    </t>
  </si>
  <si>
    <t>Одиниця виміру, тис. гривень</t>
  </si>
  <si>
    <t>Фонд оплати праці, тис. гривень,                           у тому числі:</t>
  </si>
  <si>
    <t>Витрати на оплату праці,                                         тис. гривень, у тому числі: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</si>
  <si>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</si>
  <si>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</si>
  <si>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</si>
  <si>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Рік початку        і закінчення будівництва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</si>
  <si>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</si>
  <si>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</si>
  <si>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</si>
  <si>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</si>
  <si>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</si>
  <si>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</si>
  <si>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</si>
  <si>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</si>
  <si>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</si>
  <si>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>(    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</si>
  <si>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</si>
  <si>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зміна ціни одиниці  (вартості продукції/     наданих послуг)</t>
  </si>
  <si>
    <t>Інші податки, збори, обов'язкові платежі до державного та місцевих бюджетів</t>
  </si>
  <si>
    <t>____________________</t>
  </si>
  <si>
    <r>
      <t xml:space="preserve">Доходи/витрати від фінансової та інвестиційної діяльності </t>
    </r>
    <r>
      <rPr>
        <sz val="12"/>
        <rFont val="Times New Roman"/>
        <family val="1"/>
        <charset val="204"/>
      </rPr>
      <t>(рядок 1110 + рядок 1120 - рядок 1130 - рядок 1140)</t>
    </r>
  </si>
  <si>
    <r>
      <t xml:space="preserve">Інші доходи/витрати </t>
    </r>
    <r>
      <rPr>
        <sz val="12"/>
        <rFont val="Times New Roman"/>
        <family val="1"/>
        <charset val="204"/>
      </rPr>
      <t>(рядок 1150 - рядок 1160)</t>
    </r>
  </si>
  <si>
    <r>
      <t>Інші операційні доходи/витрати</t>
    </r>
    <r>
      <rPr>
        <sz val="12"/>
        <rFont val="Times New Roman"/>
        <family val="1"/>
        <charset val="204"/>
      </rPr>
      <t xml:space="preserve"> (рядок 1030 - рядок 1080)</t>
    </r>
  </si>
  <si>
    <r>
      <t>у тому числі:</t>
    </r>
    <r>
      <rPr>
        <i/>
        <sz val="11"/>
        <rFont val="Times New Roman"/>
        <family val="1"/>
        <charset val="204"/>
      </rPr>
      <t xml:space="preserve"> </t>
    </r>
  </si>
  <si>
    <t xml:space="preserve">інші надходження (розшифрувати) </t>
  </si>
  <si>
    <t>в тому числі:</t>
  </si>
  <si>
    <t>в тому числі</t>
  </si>
  <si>
    <t>_____________________________</t>
  </si>
  <si>
    <t>Фактично за відповідний період  минулого року</t>
  </si>
  <si>
    <t>План з початку року</t>
  </si>
  <si>
    <t>Фактично за звітний період з наростаючим підсумком</t>
  </si>
  <si>
    <t>Відхилення (+,-)</t>
  </si>
  <si>
    <t>Податок на додану вартість нарахований/до відшкодування  (з мінусом)</t>
  </si>
  <si>
    <t>__________</t>
  </si>
  <si>
    <t>Відрахування частини чистого прибутку</t>
  </si>
  <si>
    <t>внески до статутного капіталу (розшифрувати)</t>
  </si>
  <si>
    <t>Коефіцієнт рентабельності активів
(чистий фінансовий результат, рядок 1200 / вартість активів, рядок 6030)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</si>
  <si>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</si>
  <si>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</si>
  <si>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 xml:space="preserve">      2. Інформація про бізнес підприємства (код рядка 1000 фінансового плану)</t>
  </si>
  <si>
    <t xml:space="preserve">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</si>
  <si>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</si>
  <si>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1041)</t>
  </si>
  <si>
    <t>6. Витрати на оренду службових автомобілів (у складі адміністративних витрат, рядок 1042)</t>
  </si>
  <si>
    <t>7. Джерела капітальних інвестицій</t>
  </si>
  <si>
    <t>За рахунок прибутку, який залишається в розпорядженні підприємства</t>
  </si>
  <si>
    <t>За рахунок амортизаційних відрахувань</t>
  </si>
  <si>
    <t>УСЬОГО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</si>
  <si>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</si>
  <si>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</si>
  <si>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</si>
  <si>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</si>
  <si>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</si>
  <si>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>(квартал, півріччя, 9 місяців, рік)</t>
  </si>
  <si>
    <t>____________</t>
  </si>
  <si>
    <t>8. Капітальне будівництво (рядок 4010 таблиці 4)</t>
  </si>
  <si>
    <t>9.План використання бюджетних коштів</t>
  </si>
  <si>
    <t xml:space="preserve">   (підпис)</t>
  </si>
  <si>
    <t>тис. грн.</t>
  </si>
  <si>
    <t>Показники</t>
  </si>
  <si>
    <t>Роки</t>
  </si>
  <si>
    <t>Доходи</t>
  </si>
  <si>
    <t>Чистий прибуток</t>
  </si>
  <si>
    <t>Використання прибутку</t>
  </si>
  <si>
    <t>Нерозподілений прибуток (збиток) на кінець року</t>
  </si>
  <si>
    <t>Плановий рік</t>
  </si>
  <si>
    <t xml:space="preserve">                  (назва підприємства)</t>
  </si>
  <si>
    <t>Назва майна</t>
  </si>
  <si>
    <t>Місце знаходження</t>
  </si>
  <si>
    <t>Відомості про нерухоме майно (будівлі, споруди, окремі приміщення у тому числі об"єкти незавершеного будівництва)</t>
  </si>
  <si>
    <t>Будівлі, споруди, окремі приміщення у тому числі об"єкти незавершеного будівництва, всього</t>
  </si>
  <si>
    <t xml:space="preserve">  в т.ч. :</t>
  </si>
  <si>
    <t>адміністративні приміщення</t>
  </si>
  <si>
    <t>виробничі приміщення</t>
  </si>
  <si>
    <t>Будівлі, споруди, окремі приміщення, які передано в оренду</t>
  </si>
  <si>
    <t>Справи за позовом підприємства</t>
  </si>
  <si>
    <t>№ п/п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</si>
  <si>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</si>
  <si>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</si>
  <si>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</si>
  <si>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</si>
  <si>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</si>
  <si>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</si>
  <si>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</si>
  <si>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</si>
  <si>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</si>
  <si>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</si>
  <si>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сума</t>
  </si>
  <si>
    <t>Х</t>
  </si>
  <si>
    <t>Справи за позовом до підприємства</t>
  </si>
  <si>
    <t>ПІБ або назва позивача</t>
  </si>
  <si>
    <t xml:space="preserve"> Додаток 4 до пояснювальної записки до фінансового звіту</t>
  </si>
  <si>
    <t>Послуги</t>
  </si>
  <si>
    <t>Затверджені тарифи з ПДВ</t>
  </si>
  <si>
    <t>Рівень відшкодування затвердженими тарифами фактичної собівартості (%)</t>
  </si>
  <si>
    <t>Інформація про фактичний рівень відшкодування тарифів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</si>
  <si>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</si>
  <si>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</si>
  <si>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</si>
  <si>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Чисельність працівників по штатному розпису (чол.)</t>
  </si>
  <si>
    <t>чистий дохід  від реалізації продукції (товарів, робіт, послуг)</t>
  </si>
  <si>
    <t>кількість продукції/             наданих послуг</t>
  </si>
  <si>
    <t>Виручка від реалізації товарів робіт, послуг</t>
  </si>
  <si>
    <t>3010</t>
  </si>
  <si>
    <t>3020</t>
  </si>
  <si>
    <t>Отримання короткострокових кредитів</t>
  </si>
  <si>
    <t>3030</t>
  </si>
  <si>
    <t>3040</t>
  </si>
  <si>
    <t>3050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</si>
  <si>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</si>
  <si>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</si>
  <si>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</si>
  <si>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</si>
  <si>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</si>
  <si>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</si>
  <si>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Повернення короткострокових кредитів</t>
  </si>
  <si>
    <t>3090</t>
  </si>
  <si>
    <r>
      <t>Платежі до бюджету</t>
    </r>
    <r>
      <rPr>
        <i/>
        <sz val="12"/>
        <rFont val="Times New Roman"/>
        <family val="1"/>
        <charset val="204"/>
      </rPr>
      <t xml:space="preserve"> (розшифрувати)</t>
    </r>
  </si>
  <si>
    <t>3100</t>
  </si>
  <si>
    <r>
      <t xml:space="preserve">Інші витрати </t>
    </r>
    <r>
      <rPr>
        <i/>
        <sz val="12"/>
        <rFont val="Times New Roman"/>
        <family val="1"/>
        <charset val="204"/>
      </rPr>
      <t>(розшифрувати)</t>
    </r>
  </si>
  <si>
    <t>3110</t>
  </si>
  <si>
    <t>3120</t>
  </si>
  <si>
    <t>Надходження грошових коштів від операційної діяльності</t>
  </si>
  <si>
    <t>3000</t>
  </si>
  <si>
    <t>Характеризує ефективність використання основних засобів</t>
  </si>
  <si>
    <t xml:space="preserve"> Додаток 5 до пояснювальної записки до фінансового звіту</t>
  </si>
  <si>
    <t xml:space="preserve"> Додаток 6 до пояснювальної записки до фінансового звіту</t>
  </si>
  <si>
    <t>3260/1</t>
  </si>
  <si>
    <t>3260/2</t>
  </si>
  <si>
    <t xml:space="preserve">Примітка: При заповненні показників таблиці окремо зазначати витрати на фінансування заходів з енергозбереження. </t>
  </si>
  <si>
    <t xml:space="preserve">Додаток 2 до пояснювальної записки до фінансового плану та фінансового звіту </t>
  </si>
  <si>
    <t>витрати, що здійснюються для підтримання об’єкта в робочому стані (проведення ремонту, тех. огляду, нагляду, обслуговування тощо)</t>
  </si>
  <si>
    <t>амортизація осн. засобів і нематеріальних активів</t>
  </si>
  <si>
    <t>витрати на страхування загальногосп. персоналу</t>
  </si>
  <si>
    <t>Показник фондовіддачі</t>
  </si>
  <si>
    <t>Грошові кошти на кінець періоду</t>
  </si>
  <si>
    <r>
      <t>Чистий дохід від реалізації продукції (товарів, робіт, послуг)</t>
    </r>
    <r>
      <rPr>
        <b/>
        <sz val="12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</si>
  <si>
    <r>
      <t xml:space="preserve">Собівартість реалізованої продукції (товарів, робіт, послуг) </t>
    </r>
    <r>
      <rPr>
        <sz val="14"/>
        <rFont val="Times New Roman"/>
        <family val="1"/>
        <charset val="204"/>
      </rPr>
      <t>в тому числі:</t>
    </r>
  </si>
  <si>
    <t>відхилен-ня,  +/–</t>
  </si>
  <si>
    <t>виконан-ня, %</t>
  </si>
  <si>
    <r>
      <t>Інші операційні доходи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</si>
  <si>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інші адміністративні витрати</t>
    </r>
    <r>
      <rPr>
        <i/>
        <sz val="11"/>
        <rFont val="Times New Roman"/>
        <family val="1"/>
        <charset val="204"/>
      </rPr>
      <t xml:space="preserve"> (розшифрувати)</t>
    </r>
  </si>
  <si>
    <r>
      <t xml:space="preserve">Витрати на збут, </t>
    </r>
    <r>
      <rPr>
        <sz val="14"/>
        <rFont val="Times New Roman"/>
        <family val="1"/>
        <charset val="204"/>
      </rPr>
      <t>у тому числі:</t>
    </r>
  </si>
  <si>
    <r>
      <t xml:space="preserve">інші витрати на збут </t>
    </r>
    <r>
      <rPr>
        <i/>
        <sz val="11"/>
        <rFont val="Times New Roman"/>
        <family val="1"/>
        <charset val="204"/>
      </rPr>
      <t>(розшифрувати)</t>
    </r>
  </si>
  <si>
    <r>
      <t>Інші операційні витрати, усього,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</si>
  <si>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 xml:space="preserve">інші операційні витрати </t>
    </r>
    <r>
      <rPr>
        <i/>
        <sz val="11"/>
        <rFont val="Times New Roman"/>
        <family val="1"/>
        <charset val="204"/>
      </rPr>
      <t>(розшифрувати)</t>
    </r>
  </si>
  <si>
    <r>
      <t>Інші фінансові доходи</t>
    </r>
    <r>
      <rPr>
        <i/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</si>
  <si>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Дохід від участі в капіталі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</si>
  <si>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Чистий  фінансовий результат,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у тому числі:</t>
    </r>
  </si>
  <si>
    <r>
      <t xml:space="preserve">інші витрати </t>
    </r>
    <r>
      <rPr>
        <i/>
        <sz val="11"/>
        <rFont val="Times New Roman"/>
        <family val="1"/>
        <charset val="204"/>
      </rPr>
      <t>(розшифрувати)</t>
    </r>
  </si>
  <si>
    <r>
      <t>Втрати від участі в капіталі</t>
    </r>
    <r>
      <rPr>
        <i/>
        <sz val="12"/>
        <rFont val="Times New Roman"/>
        <family val="1"/>
        <charset val="204"/>
      </rPr>
      <t xml:space="preserve"> (розшифрувати)</t>
    </r>
  </si>
  <si>
    <r>
      <t>Інші доходи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  <r>
      <rPr>
        <sz val="12"/>
        <rFont val="Times New Roman"/>
        <family val="1"/>
        <charset val="204"/>
      </rPr>
      <t>, у тому числі:</t>
    </r>
  </si>
  <si>
    <r>
      <t>Фінансові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(розшифрувати)</t>
    </r>
  </si>
  <si>
    <r>
      <t>Інші витрати</t>
    </r>
    <r>
      <rPr>
        <sz val="14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(розшифрувати), </t>
    </r>
    <r>
      <rPr>
        <sz val="12"/>
        <rFont val="Times New Roman"/>
        <family val="1"/>
        <charset val="204"/>
      </rPr>
      <t>у тому числі:</t>
    </r>
  </si>
  <si>
    <r>
      <t>Адміністративні витрати,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числі:</t>
    </r>
  </si>
  <si>
    <r>
      <t>Інші фонди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</si>
  <si>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Інші цілі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</si>
  <si>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місцеві податки та збори </t>
    </r>
    <r>
      <rPr>
        <i/>
        <sz val="12"/>
        <rFont val="Times New Roman"/>
        <family val="1"/>
        <charset val="204"/>
      </rPr>
      <t>(розшифрувати)</t>
    </r>
  </si>
  <si>
    <t>Надходження грошових коштів від інвестиційної діяльності</t>
  </si>
  <si>
    <t>Видатки грошових коштів інвестиційної діяльності</t>
  </si>
  <si>
    <t>3250</t>
  </si>
  <si>
    <t>3210</t>
  </si>
  <si>
    <t>Виручка від реалізації нематеріальних активів</t>
  </si>
  <si>
    <t>3220</t>
  </si>
  <si>
    <t>Надходження від продажу акцій та облігацій</t>
  </si>
  <si>
    <t>3230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</si>
  <si>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</t>
    </r>
  </si>
  <si>
    <t>3240</t>
  </si>
  <si>
    <r>
      <t xml:space="preserve">Придбання (створення) основних засобів,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>(розшифрувати)</t>
    </r>
  </si>
  <si>
    <t>3260</t>
  </si>
  <si>
    <r>
      <t xml:space="preserve">Капітальне будівництво, в тому числі за рахунок внесків до статутного капіталу </t>
    </r>
    <r>
      <rPr>
        <i/>
        <sz val="12"/>
        <rFont val="Times New Roman"/>
        <family val="1"/>
        <charset val="204"/>
      </rPr>
      <t xml:space="preserve">(розшифрувати)  </t>
    </r>
  </si>
  <si>
    <t>3270</t>
  </si>
  <si>
    <t>3280</t>
  </si>
  <si>
    <t>3290</t>
  </si>
  <si>
    <t>3300</t>
  </si>
  <si>
    <t xml:space="preserve">інші витрати (розшифрувати) </t>
  </si>
  <si>
    <r>
      <t>Придбання (створення) нематеріальних активів</t>
    </r>
    <r>
      <rPr>
        <i/>
        <sz val="12"/>
        <rFont val="Times New Roman"/>
        <family val="1"/>
        <charset val="204"/>
      </rPr>
      <t xml:space="preserve"> (розшифрувати) </t>
    </r>
  </si>
  <si>
    <t>3310</t>
  </si>
  <si>
    <t>Надходження грошових коштів від фінансової діяльності</t>
  </si>
  <si>
    <t>3400</t>
  </si>
  <si>
    <t>3410</t>
  </si>
  <si>
    <t>3420</t>
  </si>
  <si>
    <t>3420/1</t>
  </si>
  <si>
    <t>3420/2</t>
  </si>
  <si>
    <t>3420/3</t>
  </si>
  <si>
    <t>3430</t>
  </si>
  <si>
    <t>3430/1</t>
  </si>
  <si>
    <t>3430/2</t>
  </si>
  <si>
    <t>3430/3</t>
  </si>
  <si>
    <r>
      <t xml:space="preserve">Цільове фінансування </t>
    </r>
    <r>
      <rPr>
        <i/>
        <sz val="12"/>
        <rFont val="Times New Roman"/>
        <family val="1"/>
        <charset val="204"/>
      </rPr>
      <t xml:space="preserve"> (розшифрувати)</t>
    </r>
  </si>
  <si>
    <t>3440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</si>
  <si>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</t>
    </r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</si>
  <si>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</si>
  <si>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</si>
  <si>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</si>
  <si>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</si>
  <si>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</si>
  <si>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3480</t>
  </si>
  <si>
    <t>3480/1</t>
  </si>
  <si>
    <t>3480/2</t>
  </si>
  <si>
    <t>3480/3</t>
  </si>
  <si>
    <t>3490</t>
  </si>
  <si>
    <t>3490/1</t>
  </si>
  <si>
    <t>3490/2</t>
  </si>
  <si>
    <t>3490/3</t>
  </si>
  <si>
    <t>3500</t>
  </si>
  <si>
    <t>3510</t>
  </si>
  <si>
    <r>
      <t xml:space="preserve">Отримання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</si>
  <si>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 xml:space="preserve">Отримання коштів за короткостроковими зобов'язаннями, </t>
    </r>
    <r>
      <rPr>
        <i/>
        <sz val="11"/>
        <rFont val="Times New Roman"/>
        <family val="1"/>
        <charset val="204"/>
      </rPr>
      <t>у тому числі:</t>
    </r>
  </si>
  <si>
    <r>
      <t xml:space="preserve">Повернення коштів  за довгостроковими зобов'язаннями, </t>
    </r>
    <r>
      <rPr>
        <i/>
        <sz val="12"/>
        <rFont val="Times New Roman"/>
        <family val="1"/>
        <charset val="204"/>
      </rPr>
      <t>у тому числі:</t>
    </r>
  </si>
  <si>
    <r>
      <t>Повернення коштів за короткостроковими зобов'язаннями,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у тому числі:</t>
    </r>
  </si>
  <si>
    <t>___________</t>
  </si>
  <si>
    <r>
      <t>Цільове фінансування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</si>
  <si>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Аванси одержані </t>
    </r>
    <r>
      <rPr>
        <i/>
        <sz val="12"/>
        <rFont val="Times New Roman"/>
        <family val="1"/>
        <charset val="204"/>
      </rPr>
      <t>(розшифрувати)</t>
    </r>
  </si>
  <si>
    <t xml:space="preserve"> відсотків </t>
  </si>
  <si>
    <t xml:space="preserve"> дивідендів</t>
  </si>
  <si>
    <t>3330</t>
  </si>
  <si>
    <t>3320</t>
  </si>
  <si>
    <t>3320/1</t>
  </si>
  <si>
    <t>3320/2</t>
  </si>
  <si>
    <r>
      <t>капітальне будівництво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</si>
  <si>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(виготовлення) основних засобів </t>
    </r>
    <r>
      <rPr>
        <i/>
        <sz val="12"/>
        <rFont val="Times New Roman"/>
        <family val="1"/>
        <charset val="204"/>
      </rPr>
      <t>(розшифрувати)</t>
    </r>
  </si>
  <si>
    <r>
      <t xml:space="preserve">придбання (виготовлення) інших необоротних 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</si>
  <si>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придбання (створення) нематеріальних активів </t>
    </r>
    <r>
      <rPr>
        <i/>
        <sz val="12"/>
        <rFont val="Times New Roman"/>
        <family val="1"/>
        <charset val="204"/>
      </rPr>
      <t xml:space="preserve"> (розшифрувати)</t>
    </r>
  </si>
  <si>
    <r>
      <t xml:space="preserve">модернізація, модифікація (добудова, дообладнання, реконструкція) основних засобів </t>
    </r>
    <r>
      <rPr>
        <i/>
        <sz val="12"/>
        <rFont val="Times New Roman"/>
        <family val="1"/>
        <charset val="204"/>
      </rPr>
      <t xml:space="preserve"> (розшифрувати)</t>
    </r>
  </si>
  <si>
    <t>_______</t>
  </si>
  <si>
    <t>фінансування капіталь-них інвести-цій (оплата грошовими коштами), усього</t>
  </si>
  <si>
    <t>штатних працівників (чол.)</t>
  </si>
  <si>
    <t>Фондовіддача (вартість виробленої продукції/балансова вартість основних виробничих фондів)  відношення вартості виробленої продукції до первісної середньорічної вартості основних виробничих фондів</t>
  </si>
  <si>
    <t xml:space="preserve">РОЗГЛЯНУТО  </t>
  </si>
  <si>
    <t>(найменування органу, який розглянув фінансовий план)</t>
  </si>
  <si>
    <t>М. П. (посада, П.І.Б., дата, підпис)</t>
  </si>
  <si>
    <t>ПОГОДЖЕНО</t>
  </si>
  <si>
    <t>(найменування органу, з яким погоджено фінансовий план)</t>
  </si>
  <si>
    <t xml:space="preserve">ЗАТВЕРДЖЕНО  </t>
  </si>
  <si>
    <t>(номер відповідного рішення виконавчого комітету)</t>
  </si>
  <si>
    <t xml:space="preserve">  </t>
  </si>
  <si>
    <t xml:space="preserve">до Порядку складання, затвердження </t>
  </si>
  <si>
    <t xml:space="preserve">та контролю виконання фінансових планів </t>
  </si>
  <si>
    <t>Факт нарастаючим підсумком з початку року</t>
  </si>
  <si>
    <t>минулий рік</t>
  </si>
  <si>
    <t>поточний рік</t>
  </si>
  <si>
    <t>Звітний період (квартал, рік)</t>
  </si>
  <si>
    <t>Факт наростаючим підсумком з початку року</t>
  </si>
  <si>
    <t>Первісна балансова вартість введених потужностей на початок звітного року</t>
  </si>
  <si>
    <t>Звітний квартал</t>
  </si>
  <si>
    <t>Незавершене будівництво на початок звітного року</t>
  </si>
  <si>
    <t>Надходження від власного капіталу</t>
  </si>
  <si>
    <t>капітальний ремонт</t>
  </si>
  <si>
    <t>Додаток 1</t>
  </si>
  <si>
    <t>-</t>
  </si>
  <si>
    <t>Надання послуг з утримання будинківі споруд та прибудинкових територій</t>
  </si>
  <si>
    <t>стягнення боргу</t>
  </si>
  <si>
    <t>1.</t>
  </si>
  <si>
    <t>Інформація про претензійно-позовну роботу комунального підприємства КП БМР ЖЕК № 7</t>
  </si>
  <si>
    <r>
      <t xml:space="preserve">Керівник </t>
    </r>
    <r>
      <rPr>
        <sz val="14"/>
        <rFont val="Times New Roman"/>
        <family val="1"/>
        <charset val="204"/>
      </rPr>
      <t>Начальник</t>
    </r>
  </si>
  <si>
    <t>Керівник Начальник</t>
  </si>
  <si>
    <t>КП БМР ЖЕК № 7</t>
  </si>
  <si>
    <t>кількість продукції/             наданих послуг, одиниця виміру    м2</t>
  </si>
  <si>
    <t>ціна одиниці     (вартість  продукції/     наданих послуг), грин/м2</t>
  </si>
  <si>
    <t>Часткове утримання територій міста</t>
  </si>
  <si>
    <t>Фактична собівартість (з ПДВ) грн/м2</t>
  </si>
  <si>
    <t>Комунальні послуги (газ, вода , електроєнергія) гурт.</t>
  </si>
  <si>
    <t>Надання послуг з утримання будинків і споруд та прибудинкових теріторій</t>
  </si>
  <si>
    <t>придбання основних засобів</t>
  </si>
  <si>
    <t xml:space="preserve">Експл  витрати нежитл  прим </t>
  </si>
  <si>
    <t>інши</t>
  </si>
  <si>
    <r>
      <t>Інші операційні доходи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(розшифрувати)</t>
    </r>
    <r>
      <rPr>
        <sz val="11"/>
        <rFont val="Times New Roman"/>
        <family val="1"/>
        <charset val="204"/>
      </rPr>
      <t xml:space="preserve">, </t>
    </r>
  </si>
  <si>
    <t>Собівартість реалізованої продукції / товарів, робіт, послуг /</t>
  </si>
  <si>
    <t>Вивезення сміття</t>
  </si>
  <si>
    <t>Профдезінфекція</t>
  </si>
  <si>
    <t>Поточний ремонт підрядним способом</t>
  </si>
  <si>
    <t>Поточний ремонт ліфтів</t>
  </si>
  <si>
    <t xml:space="preserve">Вода </t>
  </si>
  <si>
    <t>спецодяг. Інструм</t>
  </si>
  <si>
    <t xml:space="preserve"> електроенергія</t>
  </si>
  <si>
    <t>відрахуванняя профкому</t>
  </si>
  <si>
    <t xml:space="preserve">Адміністративні витрати  </t>
  </si>
  <si>
    <t>електроенергія</t>
  </si>
  <si>
    <t>вода</t>
  </si>
  <si>
    <t>опалення</t>
  </si>
  <si>
    <t>Матеріальні витрати канцтовари</t>
  </si>
  <si>
    <t>Послуги банку</t>
  </si>
  <si>
    <t>Податкиза за землю</t>
  </si>
  <si>
    <t>обслуговування  компютерної техники</t>
  </si>
  <si>
    <t>Матеріальна допомога</t>
  </si>
  <si>
    <t>Поворотна фінансова допомога</t>
  </si>
  <si>
    <t>земельний податок</t>
  </si>
  <si>
    <t xml:space="preserve">Єдиний внесок на загальнообов'язкове державне соціальне страхування, військовий збір                            </t>
  </si>
  <si>
    <t>ПДВ</t>
  </si>
  <si>
    <t>ПДФО</t>
  </si>
  <si>
    <t>Головний економіст                                               Г.В.Кошова</t>
  </si>
  <si>
    <t>Леваневського,34</t>
  </si>
  <si>
    <t>Площа м2</t>
  </si>
  <si>
    <t>службове житло</t>
  </si>
  <si>
    <r>
      <t xml:space="preserve">Чистий дохід від реалізації продукції (товарів, робіт, послуг) </t>
    </r>
    <r>
      <rPr>
        <i/>
        <sz val="10"/>
        <rFont val="Times New Roman"/>
        <family val="1"/>
        <charset val="204"/>
      </rPr>
      <t>(розшифрувати)</t>
    </r>
  </si>
  <si>
    <t>Платежи до бюджету (розшифрувати)</t>
  </si>
  <si>
    <r>
      <t xml:space="preserve">Придбання (виготовлення) основних засобів </t>
    </r>
    <r>
      <rPr>
        <b/>
        <i/>
        <sz val="11"/>
        <rFont val="Times New Roman"/>
        <family val="1"/>
        <charset val="204"/>
      </rPr>
      <t>(розшифрувати)</t>
    </r>
  </si>
  <si>
    <r>
      <t xml:space="preserve">інші операційні витрати </t>
    </r>
    <r>
      <rPr>
        <b/>
        <i/>
        <sz val="11"/>
        <rFont val="Times New Roman"/>
        <family val="1"/>
        <charset val="204"/>
      </rPr>
      <t>(розшифрувати)</t>
    </r>
  </si>
  <si>
    <r>
      <t>інші адміністративні витрати</t>
    </r>
    <r>
      <rPr>
        <b/>
        <i/>
        <sz val="11"/>
        <rFont val="Times New Roman"/>
        <family val="1"/>
        <charset val="204"/>
      </rPr>
      <t xml:space="preserve"> (розшифрувати)</t>
    </r>
  </si>
  <si>
    <r>
      <t xml:space="preserve">Інші витрати </t>
    </r>
    <r>
      <rPr>
        <b/>
        <i/>
        <sz val="11"/>
        <rFont val="Times New Roman"/>
        <family val="1"/>
        <charset val="204"/>
      </rPr>
      <t>(розшифрувати)</t>
    </r>
  </si>
  <si>
    <t>Підприємство  Комунальне підприємство Білоцерківської міської ради житлово-експлуатаційна контора № 7</t>
  </si>
  <si>
    <t>Місцезнаходження  09108,Київська обл., м.Біла Церква, Леваневського, буд. 34</t>
  </si>
  <si>
    <t>70.20</t>
  </si>
  <si>
    <t>моденізація автотранспорту</t>
  </si>
  <si>
    <r>
      <t>інші платежі</t>
    </r>
    <r>
      <rPr>
        <i/>
        <sz val="12"/>
        <rFont val="Times New Roman"/>
        <family val="1"/>
        <charset val="204"/>
      </rPr>
      <t xml:space="preserve"> (розшифрувати) військовий збір  </t>
    </r>
  </si>
  <si>
    <t>Леваневського,77</t>
  </si>
  <si>
    <t>Героїв Крут,45</t>
  </si>
  <si>
    <t xml:space="preserve"> Військовий збір      </t>
  </si>
  <si>
    <t>інши витрати</t>
  </si>
  <si>
    <t>Списання ДКИ,% банків</t>
  </si>
  <si>
    <t>щитка гидравлічна з бункером</t>
  </si>
  <si>
    <t>обслуговування  вентканалів</t>
  </si>
  <si>
    <t>Єдиний внесок на загальнообов'язкове державне соціальне страхування</t>
  </si>
  <si>
    <t>План минулого року квартал</t>
  </si>
  <si>
    <t xml:space="preserve">     надходження коштів (оренда)</t>
  </si>
  <si>
    <t xml:space="preserve">, </t>
  </si>
  <si>
    <t>безповоротна фінансова допомога на карантин</t>
  </si>
  <si>
    <t>коригування резерву сумн.боргів</t>
  </si>
  <si>
    <t>дохід від оренди</t>
  </si>
  <si>
    <t>насоссна станція</t>
  </si>
  <si>
    <r>
      <t>Інші надходження</t>
    </r>
    <r>
      <rPr>
        <i/>
        <sz val="12"/>
        <rFont val="Times New Roman"/>
        <family val="1"/>
        <charset val="204"/>
      </rPr>
      <t xml:space="preserve"> (розшифрувати) лік </t>
    </r>
  </si>
  <si>
    <t>Телефон (04563)  7-10-34</t>
  </si>
  <si>
    <t>Відомості про спори немайнового характеру</t>
  </si>
  <si>
    <t>Сторони</t>
  </si>
  <si>
    <t>Стадія розгляду</t>
  </si>
  <si>
    <t>Юрист Недужко Ю.В.                              тел.7-16-56</t>
  </si>
  <si>
    <t>Юрій  БАЛАС</t>
  </si>
  <si>
    <t>Головний економіст Галина КОШОВА тел.7-10-34</t>
  </si>
  <si>
    <t>Головний економіст Галина КОШОВА тел.7-16-56</t>
  </si>
  <si>
    <t>Прізвище та ініціали керівника  Юрій БАЛАС</t>
  </si>
  <si>
    <t>Управління будинком</t>
  </si>
  <si>
    <t>Винагорода</t>
  </si>
  <si>
    <t>податок на прибуток</t>
  </si>
  <si>
    <t>по КП БМР ЖЕК № 7</t>
  </si>
  <si>
    <t>Керівник Юрій БАЛАС</t>
  </si>
  <si>
    <t>Виконавець Галина КОШОВА</t>
  </si>
  <si>
    <r>
      <t xml:space="preserve">Керівник </t>
    </r>
    <r>
      <rPr>
        <sz val="12"/>
        <rFont val="Times New Roman"/>
        <family val="1"/>
        <charset val="204"/>
      </rPr>
      <t>Начальник</t>
    </r>
  </si>
  <si>
    <t>Головний економіст Галина КОШОВА тел.04563 7-10-34</t>
  </si>
  <si>
    <t>страхування</t>
  </si>
  <si>
    <t>поштові витрати</t>
  </si>
  <si>
    <t>виплата мобілізованим</t>
  </si>
  <si>
    <t>№: 357/340/23 перша інстанція</t>
  </si>
  <si>
    <t>Ліневич Станіслав Адамович</t>
  </si>
  <si>
    <t>Сплачено боржником</t>
  </si>
  <si>
    <t>№755/671/23   перша інстанція</t>
  </si>
  <si>
    <t>Сташкевич Олена Олегівна</t>
  </si>
  <si>
    <t>Уклала договір реструктуризації</t>
  </si>
  <si>
    <t>№357/2926/23 перша інстанція</t>
  </si>
  <si>
    <t>Ягодзинська Галина Романівна</t>
  </si>
  <si>
    <t>№357/2820/23 перша інстанція</t>
  </si>
  <si>
    <t>Шульган Ірина Миколаївна</t>
  </si>
  <si>
    <t>№357/2927/23 перша інстанція</t>
  </si>
  <si>
    <t>Фарфурак Тетяна Анатоліївна</t>
  </si>
  <si>
    <t>№ 357/2923/23 перша інстанція</t>
  </si>
  <si>
    <t>Медвідь Михайло Віталійович</t>
  </si>
  <si>
    <t>357/3143/23     перша інстанція</t>
  </si>
  <si>
    <t>Хмельницький В'ячеслав Іванович</t>
  </si>
  <si>
    <t>357/3149/23     перша інстанція</t>
  </si>
  <si>
    <t>Дмітрієва(Хамаза) Ірина Юріївна Демидова(Хамаза) Марина Юріївна</t>
  </si>
  <si>
    <t>357/3147/23     перша інстанція</t>
  </si>
  <si>
    <t>Скобель Тетяна Олександрівна</t>
  </si>
  <si>
    <t>357/3151/23     перша інстанція</t>
  </si>
  <si>
    <t>Волченко Лілія Вікторівна</t>
  </si>
  <si>
    <t>Ухвала ч.9 ст.165 ЦПК</t>
  </si>
  <si>
    <t>357/3156/23     перша інстанція</t>
  </si>
  <si>
    <t>Бандуренко(Дяденко) Олена Михайлівна Дяденко Богдан Олегович</t>
  </si>
  <si>
    <t>Ухвала ч.3 ст.163 ЦПК</t>
  </si>
  <si>
    <t>357/3153/23     перша інстанція</t>
  </si>
  <si>
    <t>Тарадайко Тамара Анатоліївна</t>
  </si>
  <si>
    <t>357/3124/23     перша інстанція</t>
  </si>
  <si>
    <t>Максимчук Ольга Анатоліївна</t>
  </si>
  <si>
    <t>357/1190/23       перша інстанція</t>
  </si>
  <si>
    <t>Степанова Ірина Олексіївна</t>
  </si>
  <si>
    <t>Сплачено Боржником</t>
  </si>
  <si>
    <t>357/2826/23     перша інстанція</t>
  </si>
  <si>
    <t>Тарадайко Наталія Олексіївна</t>
  </si>
  <si>
    <t>357/2840/23     перша інстанція</t>
  </si>
  <si>
    <t>Борисенко Вікторія Олегівна</t>
  </si>
  <si>
    <t>357/2830/23     перша інстанція</t>
  </si>
  <si>
    <t>Булавенко Ігор Михайлович</t>
  </si>
  <si>
    <t>357/2846/23     перша інстанція</t>
  </si>
  <si>
    <t>Легкодух Олена Василівна</t>
  </si>
  <si>
    <t>357/2844/23     перша інстанція</t>
  </si>
  <si>
    <t>Нежданова Ірина Анатоліївна</t>
  </si>
  <si>
    <t>357/2843/23     перша інстанція</t>
  </si>
  <si>
    <t>Козерацький Євгеній Вікторович</t>
  </si>
  <si>
    <t>357/2932/23       перша інстанція</t>
  </si>
  <si>
    <t>Холодна Наталія Костянтинівна</t>
  </si>
  <si>
    <t>357/2930/23     перша інстанція</t>
  </si>
  <si>
    <t>Семенюк Тамара Сергіївна</t>
  </si>
  <si>
    <t>357/2929/23      перша інстанція</t>
  </si>
  <si>
    <t>Климчук Надія Миколаївна</t>
  </si>
  <si>
    <t>357/2928/23     перша інстанція</t>
  </si>
  <si>
    <t>Оберемчук Віктор Станіславович</t>
  </si>
  <si>
    <t>357/2909/23    перша інстанція</t>
  </si>
  <si>
    <t>Войтенко Світлана Вікторівна</t>
  </si>
  <si>
    <t>357/2864/23     перша інстанція</t>
  </si>
  <si>
    <t>Гасемі Тахере</t>
  </si>
  <si>
    <t>357/2855/23      перша інстанція</t>
  </si>
  <si>
    <t>Семида Михайло Миколайович</t>
  </si>
  <si>
    <t>357/2899/23     перша інстанція</t>
  </si>
  <si>
    <t>Тіткова Нінель Євгеніївна</t>
  </si>
  <si>
    <t>357/2858/23     перша інстанція</t>
  </si>
  <si>
    <t>Свидан Валентина Прокопівна</t>
  </si>
  <si>
    <t>357/3135/23     перша інстанція</t>
  </si>
  <si>
    <t>Горопай Леонід Васильович</t>
  </si>
  <si>
    <t>357/3133/23     перша інстанція</t>
  </si>
  <si>
    <t>Галак Лідія Петрівна</t>
  </si>
  <si>
    <t>357/2860/23     перша інстанція</t>
  </si>
  <si>
    <t>Соловйова Людмила Олександрівна</t>
  </si>
  <si>
    <t>357/2893/23     перша інстанція</t>
  </si>
  <si>
    <t>Кеба Віктор Володимирович</t>
  </si>
  <si>
    <t>357/2888/23      перша інстанція</t>
  </si>
  <si>
    <t>Вульфович Оксана Захарівна</t>
  </si>
  <si>
    <t>357/2869/23     перша інстанція</t>
  </si>
  <si>
    <t>Лобовіков Андрій Іванович</t>
  </si>
  <si>
    <t>357/2884/23      перша інстанція</t>
  </si>
  <si>
    <t>Мухомор Валерій Володимирович</t>
  </si>
  <si>
    <t>357/2873/23       перша інстанція</t>
  </si>
  <si>
    <t>Путна Ольга Віталіївна</t>
  </si>
  <si>
    <t>357/3129/23     перша інстанція</t>
  </si>
  <si>
    <t>Загородня Леся Миколаївна</t>
  </si>
  <si>
    <t>357/3127/23     перша інстанція</t>
  </si>
  <si>
    <t>Неділя Олег Анатолійович</t>
  </si>
  <si>
    <t>357/3137/23         перша інстанція</t>
  </si>
  <si>
    <t>Дідківський Сергій Олександрович</t>
  </si>
  <si>
    <t>357/3139/23     перша інстанція</t>
  </si>
  <si>
    <t>Зуєва Олена Миколаївна</t>
  </si>
  <si>
    <t>357/3140/23      перша інстанція</t>
  </si>
  <si>
    <t>Кравець Валентина Миколаївна</t>
  </si>
  <si>
    <t>часина чис прибутку</t>
  </si>
  <si>
    <t>витратина відр під звіт</t>
  </si>
  <si>
    <t>інши податки</t>
  </si>
  <si>
    <t xml:space="preserve">Інформація щодо діяльності підприємства упродовж 2018-2023років </t>
  </si>
  <si>
    <t>Заборгованості по виплаті заробітної платі не має</t>
  </si>
  <si>
    <t xml:space="preserve">                                                                            </t>
  </si>
  <si>
    <r>
      <t xml:space="preserve">станом на 30 червня 2023 р.     </t>
    </r>
    <r>
      <rPr>
        <sz val="8"/>
        <rFont val="Times New Roman"/>
        <family val="1"/>
        <charset val="204"/>
      </rPr>
      <t>(складається на останню звітну дату)</t>
    </r>
  </si>
  <si>
    <t>=4906-4891</t>
  </si>
  <si>
    <t>автотранспорні послуги</t>
  </si>
  <si>
    <t xml:space="preserve">Райдер для косіння </t>
  </si>
  <si>
    <t>№357/2833/23 перша інстанція</t>
  </si>
  <si>
    <t>Вавринчук Людмила Василівна</t>
  </si>
  <si>
    <t>№357/2836/23 перша інстанція</t>
  </si>
  <si>
    <t>Тимошенко Валентина Василівна</t>
  </si>
  <si>
    <t>№: 357/6795/23 перша інстанція</t>
  </si>
  <si>
    <t>Замула Олена Іванівна</t>
  </si>
  <si>
    <t>357/6796/23     перша інстанція</t>
  </si>
  <si>
    <t>Климчук Діна Євгеніївна</t>
  </si>
  <si>
    <t>357/6764/23        перша інстанція</t>
  </si>
  <si>
    <t>Мельникова Лідія Дмитрівна</t>
  </si>
  <si>
    <t>357/6762/23        перша інстанція</t>
  </si>
  <si>
    <t>Кузик Олена Леонідівна</t>
  </si>
  <si>
    <t>357/6758/23       перша інстанція</t>
  </si>
  <si>
    <t>Кузьміна Надія Філімонівна</t>
  </si>
  <si>
    <t>357/6756/23     перша інстанція</t>
  </si>
  <si>
    <t>Поправка Ігор Володимирович</t>
  </si>
  <si>
    <t>357/6755/23       перша інстанція</t>
  </si>
  <si>
    <t>Роговик Олександр Миколайович</t>
  </si>
  <si>
    <t>357/6752/23     перша інстанція</t>
  </si>
  <si>
    <t>Писаренко Людмила Петрівна</t>
  </si>
  <si>
    <t>№: 357/6734/23    перша інстанція</t>
  </si>
  <si>
    <t>Шишкіна(Толобчук) Світлана Петрівна</t>
  </si>
  <si>
    <t>357/6724/23      перша інстанція</t>
  </si>
  <si>
    <t>Петриченко Віра Олександрівна</t>
  </si>
  <si>
    <t>357/6825/23           перша інстанція</t>
  </si>
  <si>
    <t>Орєховська Рита Петрівна</t>
  </si>
  <si>
    <t>ухвала п.3 ч.3 ст.163 ЦПК</t>
  </si>
  <si>
    <t>357/6793/23     перша інстанція</t>
  </si>
  <si>
    <t>Компанець Андрій Олександрович</t>
  </si>
  <si>
    <t>357/6790/23        перша інстанція</t>
  </si>
  <si>
    <t>Тимченко Марина Володимирівна</t>
  </si>
  <si>
    <t>357/6786/23         перша інстанція</t>
  </si>
  <si>
    <t>Янченко Антон Володимирович</t>
  </si>
  <si>
    <t>357/6817/23         перша інстанція</t>
  </si>
  <si>
    <t>Хмильовська Жанна Анатоліївна</t>
  </si>
  <si>
    <t>357/6818/23          перша інстанція</t>
  </si>
  <si>
    <t>Юр'єва Тамара Василівна</t>
  </si>
  <si>
    <t>357/6819/23          перша інстанція</t>
  </si>
  <si>
    <t>Качур Вікторія Олександрівна</t>
  </si>
  <si>
    <t>357/6821/23        перша інстанція</t>
  </si>
  <si>
    <t>Слєзко Наталія Юріївна</t>
  </si>
  <si>
    <t>№: 357/6823/23       перша інстанція</t>
  </si>
  <si>
    <t>Дятел Ірина Григорівна</t>
  </si>
  <si>
    <t>357/7237/23              перша інстанція</t>
  </si>
  <si>
    <t>Чайкін олександр Юрійович</t>
  </si>
  <si>
    <t>357/7240/23 перша інстанція</t>
  </si>
  <si>
    <t>Задоєнко Валерій Іванович</t>
  </si>
  <si>
    <t>357/7242/23     перша інстанція</t>
  </si>
  <si>
    <t>Дерій Світлана Миколаївна</t>
  </si>
  <si>
    <t xml:space="preserve">357/7245/23         перша інстанція            </t>
  </si>
  <si>
    <t>Бурмістрова Любов Миколаївна</t>
  </si>
  <si>
    <t>357/7253/23          перша інстанція</t>
  </si>
  <si>
    <t>Повшедний Антон Віталійович</t>
  </si>
  <si>
    <t>357/7254/23          перша інстанція</t>
  </si>
  <si>
    <t>Цабо Ірина Юріївна</t>
  </si>
  <si>
    <t>357/7256/23           перша інстанція</t>
  </si>
  <si>
    <t>Білодід Анастасія Володимирівна</t>
  </si>
  <si>
    <t>357/7257/23            перша інстанція</t>
  </si>
  <si>
    <t>Степанець Олександр Васильович</t>
  </si>
  <si>
    <t>357/7258/23              перша інстанція</t>
  </si>
  <si>
    <t>Ковтун Вадим Іванович</t>
  </si>
  <si>
    <t>357/7259/23            перша інстанція</t>
  </si>
  <si>
    <t>Колтаков Олексій Сергійович</t>
  </si>
  <si>
    <t>357/7294/23           перша інстанція</t>
  </si>
  <si>
    <t>Черненко Вадим Миколайович</t>
  </si>
  <si>
    <t>357/7109/23          перша інстанція</t>
  </si>
  <si>
    <t>Демиденко Світлана Миколаївна</t>
  </si>
  <si>
    <t>357/7106/23            перша інстанція</t>
  </si>
  <si>
    <t>Островська Наталія Володимирівна</t>
  </si>
  <si>
    <t>357/7103/23             перша інстанція</t>
  </si>
  <si>
    <t>Уцеха Надія Олександрівна</t>
  </si>
  <si>
    <t>357/7124/23       перша інстанція</t>
  </si>
  <si>
    <t>Тарасенко Людмила Дмитрівна</t>
  </si>
  <si>
    <t xml:space="preserve">357/7120/23           перша інстанція </t>
  </si>
  <si>
    <t>Стецюк Микола Андрійович</t>
  </si>
  <si>
    <t>357/7118/23          перша інстанція</t>
  </si>
  <si>
    <t>Кіндаревич Клавдія Василівна</t>
  </si>
  <si>
    <t>357/7116/23        перша інстанція</t>
  </si>
  <si>
    <t>Пащенко Тетяна Федорівна</t>
  </si>
  <si>
    <t>357/7115/23           перша інстанція</t>
  </si>
  <si>
    <t>Руденко Маргарита Петрівна</t>
  </si>
  <si>
    <t>357/7099/23       перша інстанція</t>
  </si>
  <si>
    <t>Карпенко Надія Георгіївна</t>
  </si>
  <si>
    <t>357/7297/23          перша інстанція</t>
  </si>
  <si>
    <t>Процак Сергій Миколайович</t>
  </si>
  <si>
    <t>ухвала п.1 ч.1 ст.165 ЦПК</t>
  </si>
  <si>
    <t>357/7300/23         перша інстанція</t>
  </si>
  <si>
    <t>Француз Ольга Сергіївна</t>
  </si>
  <si>
    <t>357/7286/23         перша інстанція</t>
  </si>
  <si>
    <t>Однорог Валентина Анатоліївна</t>
  </si>
  <si>
    <t>357/7283/23         перша інстанція</t>
  </si>
  <si>
    <t>Салій Тетяна Михайлівна</t>
  </si>
  <si>
    <t>357/7280/23        перша інстанція</t>
  </si>
  <si>
    <t>Гончарова Зоя Андріївна</t>
  </si>
  <si>
    <t>357/7278/23     перша інстанція</t>
  </si>
  <si>
    <t>Бобонова Олена Анатоліївна</t>
  </si>
  <si>
    <t>357/7266/23         перша інстанція</t>
  </si>
  <si>
    <t>Хромова Наталія Костянтинівна</t>
  </si>
  <si>
    <t>357/8731/23           перша інстанція</t>
  </si>
  <si>
    <t>Лягущенко Олег Валентинович</t>
  </si>
  <si>
    <t>357/8735/23             перша інстанція</t>
  </si>
  <si>
    <t>Первухін Олександр Сергійович</t>
  </si>
  <si>
    <t>357/8739/23           перша інстанція</t>
  </si>
  <si>
    <t>Приймак Інна Василівна</t>
  </si>
  <si>
    <t>357/8741/23        перша інстанція</t>
  </si>
  <si>
    <t>Казакова Олена Вячеславівна</t>
  </si>
  <si>
    <t>357/8742/23          перша інстанція</t>
  </si>
  <si>
    <t>Собінова Наталія Геннадіївна</t>
  </si>
  <si>
    <t>357/8766/23       перша інстанція</t>
  </si>
  <si>
    <t>Кириленко Марина Анатоліївна</t>
  </si>
  <si>
    <t>357/8763/23        перша інстанція</t>
  </si>
  <si>
    <t>Гілл Лідія Микитівна</t>
  </si>
  <si>
    <t>357/8761/23      перша інстанція</t>
  </si>
  <si>
    <t>Левченко Ольга Михайлівна</t>
  </si>
  <si>
    <t>357/8758/23        перша інстанція</t>
  </si>
  <si>
    <t>Чумак Андріан Олександрович</t>
  </si>
  <si>
    <t>357/8755/23         перша інстанція</t>
  </si>
  <si>
    <t>Гаращенко Іван Васильович</t>
  </si>
  <si>
    <t>Оніщук Анатолій Васильович</t>
  </si>
  <si>
    <t>357/8748/23          перша інстанція</t>
  </si>
  <si>
    <t>Низькошапка Сергій Миколайович</t>
  </si>
  <si>
    <t>відправлено до суду 30.06.23 (незареєстровані)</t>
  </si>
  <si>
    <t>Вовк Оксана Іванівна</t>
  </si>
  <si>
    <t>Решетнік Валентина Миколаївна</t>
  </si>
  <si>
    <t>Сівко Оксана Борисівна</t>
  </si>
  <si>
    <t>Козловський Ігор Володимирович</t>
  </si>
  <si>
    <t>Боженко (Губань) Маріна Василівни</t>
  </si>
  <si>
    <t>Ільченко Олександр Петрович</t>
  </si>
  <si>
    <t>Кікоть Ельвіра Андріївна</t>
  </si>
  <si>
    <t>Петрова Олена Миколаївна</t>
  </si>
  <si>
    <t>Романчук Лариса Анатоліївна</t>
  </si>
  <si>
    <t>Яковлева Тетяна Василівна</t>
  </si>
  <si>
    <t>Кочергіна Надія Олексіївна</t>
  </si>
  <si>
    <t>Вітенко Людмила Миколаївна</t>
  </si>
  <si>
    <t>Калініченко Марія Прокопівна</t>
  </si>
  <si>
    <t>Лукашенко Микола Миколайович</t>
  </si>
  <si>
    <t>Куц Сергій Вікторович</t>
  </si>
  <si>
    <t>Штейнберг(Гризлова) Ірина Анатоліївна</t>
  </si>
  <si>
    <t>Москаленко Світлана Василівна</t>
  </si>
  <si>
    <t>Баша Любов Миколаївна</t>
  </si>
  <si>
    <t>Щербина Юрій Васильович</t>
  </si>
  <si>
    <t>Пасько Олена Сергіївна</t>
  </si>
  <si>
    <t>Мельник Анатолій Павлович</t>
  </si>
  <si>
    <t>Самченко Валентина Олександрівна</t>
  </si>
  <si>
    <t>Осадча Олександра Олегівна</t>
  </si>
  <si>
    <t>Дабіжа Анатолій Миколайович</t>
  </si>
  <si>
    <t>Ященко Світлана Вікторівна</t>
  </si>
  <si>
    <t>Коломієць Андрій Володимирович</t>
  </si>
  <si>
    <t>Йосипенко Валерій Володимирович</t>
  </si>
  <si>
    <t>Градецький Станіслав Янович</t>
  </si>
  <si>
    <t>Боціон Валентина Семенівна</t>
  </si>
  <si>
    <t xml:space="preserve">Сума дебіторської заборгованості 10355тис. грн </t>
  </si>
  <si>
    <t xml:space="preserve">Сума кредиторської заборгованості 1005 тис. грн </t>
  </si>
  <si>
    <t>357/8748/23  C113:C114  перша інстанція</t>
  </si>
  <si>
    <t>Балансова вартість
(тис.грн.) 
на 01.07.2023р.</t>
  </si>
  <si>
    <t>Звітний період 2 квартал 2023р.</t>
  </si>
  <si>
    <t xml:space="preserve">     використання коштів поточний ремонт</t>
  </si>
  <si>
    <t>Виконавець Галина Кошова</t>
  </si>
  <si>
    <t>Звітний період 3 квартал 2023р.</t>
  </si>
  <si>
    <t>Середньооблікова кількість штатних працівників -227 чол.</t>
  </si>
  <si>
    <t>за 3 Квартал 2023року</t>
  </si>
  <si>
    <t>до фінансового звіту за 3 квартал 2023р.</t>
  </si>
  <si>
    <t>улаштування укриття</t>
  </si>
  <si>
    <t>рітуальні послуги</t>
  </si>
  <si>
    <t>Розшифровка до звіту виконання фінансового плану за 3 квартал 2023р.</t>
  </si>
  <si>
    <t>улаштування найпростійшого укриття</t>
  </si>
  <si>
    <t xml:space="preserve"> </t>
  </si>
  <si>
    <t>357/8773/23 перша інстанція</t>
  </si>
  <si>
    <t>Заскальний Сергій Вадимович</t>
  </si>
  <si>
    <t>357/8771/23     перша інстанція</t>
  </si>
  <si>
    <t>Чепурна Тамара Василівна</t>
  </si>
  <si>
    <t>357/8791/23   перша інстанція</t>
  </si>
  <si>
    <t>Котоус Валентина Миколаївна</t>
  </si>
  <si>
    <t>357/8786/23   перша інстанція</t>
  </si>
  <si>
    <t>Зозуля Наталія Григорівна</t>
  </si>
  <si>
    <t>357/8783/23   перша інстанція</t>
  </si>
  <si>
    <t>Павловська Людмила Іванівна</t>
  </si>
  <si>
    <t>357/8780/23   перша інстанція</t>
  </si>
  <si>
    <t>Кудрявцева Інна Миколаївна</t>
  </si>
  <si>
    <t>357/9742/23       перша інстанція</t>
  </si>
  <si>
    <t>Сасюк Олена Павлівна</t>
  </si>
  <si>
    <t>357/9740/23  перша інстанція</t>
  </si>
  <si>
    <t>Шуляк Максим Юрійович</t>
  </si>
  <si>
    <t>357/9739/23   перша інстанція</t>
  </si>
  <si>
    <t>Таланін Сергій Сергійович</t>
  </si>
  <si>
    <t>357/9735/23    перша інстанція</t>
  </si>
  <si>
    <t>Васильєва Надія Олександрівна</t>
  </si>
  <si>
    <t>357/9738/23   перша інстанція</t>
  </si>
  <si>
    <t>Черкас Галина Павлівна</t>
  </si>
  <si>
    <t>357/7283/23    перша інстанція</t>
  </si>
  <si>
    <t>357/7266/23    перша інстанція</t>
  </si>
  <si>
    <t>357/7297/23   перша інстанція</t>
  </si>
  <si>
    <t>відправлено до суду 29.09.23 (незареєстровані)</t>
  </si>
  <si>
    <t>Хебертаєв Хамзат Абдусманович</t>
  </si>
  <si>
    <t>357/11588/23   перша інстанція</t>
  </si>
  <si>
    <t>Потеряйко Євгеній Вікторович</t>
  </si>
  <si>
    <t>357/11585/23   перша інстанція</t>
  </si>
  <si>
    <t>Кошелева Олена Леонідівна</t>
  </si>
  <si>
    <t>357/11580/23    перша інстанція</t>
  </si>
  <si>
    <t>Скриженецька Людмила Миколаївна</t>
  </si>
  <si>
    <t>357/11578/23   перша інстанція</t>
  </si>
  <si>
    <t>Скриженецький Іван Іванович</t>
  </si>
  <si>
    <t>357/11573/23   перша інстанція</t>
  </si>
  <si>
    <t>Деркач Віталій Васильович</t>
  </si>
  <si>
    <t>357/11569/23   перша інстанція</t>
  </si>
  <si>
    <t>Ліп"яцький Ігор Миколайович</t>
  </si>
  <si>
    <t>357/11593/23   перша інстанція</t>
  </si>
  <si>
    <t>Шепель Дмитро Михайлович</t>
  </si>
  <si>
    <t>357/11592/23    перша інстанція</t>
  </si>
  <si>
    <t>Крестьяннікова Емма Олексіївна</t>
  </si>
  <si>
    <t>357/11589/23   перша інстанція</t>
  </si>
  <si>
    <t>Каменотрус Лариса Анатоліївна</t>
  </si>
  <si>
    <t>357/12718/23   перша інстанція</t>
  </si>
  <si>
    <t>Вдовика Володимир Миколайович</t>
  </si>
  <si>
    <t>357/12714/23   перша інстанція</t>
  </si>
  <si>
    <t>Аввакумов Сергій Анатолійович</t>
  </si>
  <si>
    <t>357/12693/23   перша інстанція</t>
  </si>
  <si>
    <t>Чибіскова Ніна Петрівна</t>
  </si>
  <si>
    <t>357/12692/23   перша інстанція</t>
  </si>
  <si>
    <t>Діхтяр Юрій Леонідович</t>
  </si>
  <si>
    <t>357/12690/23    перша інстанція</t>
  </si>
  <si>
    <t>Будовська Наталія Петрівна</t>
  </si>
  <si>
    <t>357/12683/23    перша інстанція</t>
  </si>
  <si>
    <t>Грамчук Микола Іванович</t>
  </si>
  <si>
    <t>357/12688/23   перша інстанція</t>
  </si>
  <si>
    <t>Ольоленко Олексій Григорович</t>
  </si>
  <si>
    <t>357/12678/23   перша інстанція</t>
  </si>
  <si>
    <t>Верзун Володимир Олексійович</t>
  </si>
  <si>
    <t>357/12722/23   перша інстанція</t>
  </si>
  <si>
    <t>Пастушенко Ірина Олександрівна</t>
  </si>
  <si>
    <t>357/12725/23  перша інстанція</t>
  </si>
  <si>
    <t>Клименко Віктор Миколайович</t>
  </si>
  <si>
    <t>357/12728/23   перша інстанція</t>
  </si>
  <si>
    <t>Бондар Надія Іванівна</t>
  </si>
  <si>
    <t>357/12739/23   перша інстанція</t>
  </si>
  <si>
    <t>Касько (Остапенко) Тетяна Михайлівна</t>
  </si>
  <si>
    <t>357/12741/23   перша інстанція</t>
  </si>
  <si>
    <t>Груша Тетяна Григорівна</t>
  </si>
  <si>
    <t>357/12743/23   перша інстанція</t>
  </si>
  <si>
    <t>Гринюк Артем Ярославович</t>
  </si>
  <si>
    <t>357/12749/23   перша інстанція</t>
  </si>
  <si>
    <t>Завертаний Олександр Борисович</t>
  </si>
  <si>
    <t>357/12754/23   перша інстанція</t>
  </si>
  <si>
    <t>Білорусова Тетяна Сергіївна</t>
  </si>
  <si>
    <t>357/12870/23   перша інстанція</t>
  </si>
  <si>
    <t>Андрієнко Ольга Володимирівна</t>
  </si>
  <si>
    <t>відправлено до суду 23.08.23 (незареєстровані)</t>
  </si>
  <si>
    <t>Гвоздецький Володимир Євгенович</t>
  </si>
  <si>
    <t>357/12881/23    перша інстанція</t>
  </si>
  <si>
    <t>Гриб Віталій Михайлович</t>
  </si>
  <si>
    <t>357/12906/23  перша інстанція</t>
  </si>
  <si>
    <t>Шевчук Анна Володимирівна</t>
  </si>
  <si>
    <t>Голомба Ілля Федорович</t>
  </si>
  <si>
    <t>357/12902/23   перша інстанція</t>
  </si>
  <si>
    <t>Коваль Роман Петрович</t>
  </si>
  <si>
    <t>357/12904/23   перша інстанція</t>
  </si>
  <si>
    <t>Ільніцький Мирослав Андрійович</t>
  </si>
  <si>
    <t>357/12841/23   перша інстанція</t>
  </si>
  <si>
    <t>357/12835/23   перша інстанція</t>
  </si>
  <si>
    <t>Адамов Володимир Петрович</t>
  </si>
  <si>
    <t>357/12839/23    перша інстанція</t>
  </si>
  <si>
    <t>Погребний Олексій Миколайович</t>
  </si>
  <si>
    <t>357/12836/23    перша інстанція</t>
  </si>
  <si>
    <t>Морозова Тетяна Василівна</t>
  </si>
  <si>
    <t>357/12834/23    перша інстанція</t>
  </si>
  <si>
    <t>Сергієнко Тетяна Миколаївна</t>
  </si>
  <si>
    <t>Трещун Людмила Іванівна</t>
  </si>
  <si>
    <t>Башкірова Інна Аркадіївна</t>
  </si>
  <si>
    <t>Алєксєєнков Юрій Петрович</t>
  </si>
  <si>
    <t>Селіванова Наталія Валентинівна</t>
  </si>
  <si>
    <t>Котинін Микола Петрович</t>
  </si>
  <si>
    <t>Литвиненко Вадим Васильович</t>
  </si>
  <si>
    <t>Красноборова Марина Іванівна</t>
  </si>
  <si>
    <t>Проценко Валентина Миколаївна</t>
  </si>
  <si>
    <t>Степаненко Олена Миколаївна</t>
  </si>
  <si>
    <t>Скрекотень Галина Миколаївна</t>
  </si>
  <si>
    <t>Грищенко Михайло Васильович</t>
  </si>
  <si>
    <t>Приймак Галина Іванівна</t>
  </si>
  <si>
    <t>Шульга Ольга Андріївна</t>
  </si>
  <si>
    <t>Клецький Віктор Іванович</t>
  </si>
  <si>
    <t>Звичайний Олександр Вікторович</t>
  </si>
  <si>
    <t>Дяденко Олена Михайлівна</t>
  </si>
  <si>
    <t>Скрид Оксана Вікторівна</t>
  </si>
  <si>
    <t>Кисленко Вікторія Вадимівна</t>
  </si>
  <si>
    <t>Кузьменко Дмитро Олексійович</t>
  </si>
  <si>
    <t>Обухов Володимир Євгенович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</si>
</sst>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_(* #,##0.0_);_(* \(#,##0.0\);_(* &quot;-&quot;??_);_(@_)"/>
    <numFmt numFmtId="180" formatCode="0.0%"/>
    <numFmt numFmtId="181" formatCode="0.000"/>
    <numFmt numFmtId="182" formatCode="#,##0.000"/>
    <numFmt numFmtId="183" formatCode="_(* #,##0.00_);_(* \(#,##0.00\);_(* &quot;-&quot;_);_(@_)"/>
    <numFmt numFmtId="184" formatCode="_(* #,##0.0_);_(* \(#,##0.0\);_(* &quot;-&quot;_);_(@_)"/>
  </numFmts>
  <fonts count="114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b/>
      <u/>
      <sz val="8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Arial Cyr"/>
      <charset val="204"/>
    </font>
    <font>
      <b/>
      <i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3A3A3A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3A3A3A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55"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3" fillId="12" borderId="0" applyNumberFormat="0" applyBorder="0" applyAlignment="0" applyProtection="0"/>
    <xf numFmtId="0" fontId="15" fillId="12" borderId="0" applyNumberFormat="0" applyBorder="0" applyAlignment="0" applyProtection="0"/>
    <xf numFmtId="0" fontId="33" fillId="9" borderId="0" applyNumberFormat="0" applyBorder="0" applyAlignment="0" applyProtection="0"/>
    <xf numFmtId="0" fontId="15" fillId="9" borderId="0" applyNumberFormat="0" applyBorder="0" applyAlignment="0" applyProtection="0"/>
    <xf numFmtId="0" fontId="33" fillId="10" borderId="0" applyNumberFormat="0" applyBorder="0" applyAlignment="0" applyProtection="0"/>
    <xf numFmtId="0" fontId="15" fillId="10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3" borderId="0" applyNumberFormat="0" applyBorder="0" applyAlignment="0" applyProtection="0"/>
    <xf numFmtId="0" fontId="18" fillId="20" borderId="1" applyNumberFormat="0" applyAlignment="0" applyProtection="0"/>
    <xf numFmtId="0" fontId="23" fillId="21" borderId="2" applyNumberFormat="0" applyAlignment="0" applyProtection="0"/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49" fontId="34" fillId="0" borderId="3">
      <alignment horizontal="center" vertical="center"/>
      <protection locked="0"/>
    </xf>
    <xf numFmtId="167" fontId="12" fillId="0" borderId="0" applyFont="0" applyFill="0" applyBorder="0" applyAlignment="0" applyProtection="0"/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49" fontId="12" fillId="0" borderId="3">
      <alignment horizontal="left" vertical="center"/>
      <protection locked="0"/>
    </xf>
    <xf numFmtId="0" fontId="27" fillId="0" borderId="0" applyNumberFormat="0" applyFill="0" applyBorder="0" applyAlignment="0" applyProtection="0"/>
    <xf numFmtId="171" fontId="35" fillId="0" borderId="0" applyAlignment="0">
      <alignment wrapText="1"/>
    </xf>
    <xf numFmtId="0" fontId="30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6" fillId="7" borderId="1" applyNumberFormat="0" applyAlignment="0" applyProtection="0"/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12" fillId="0" borderId="0" applyNumberFormat="0" applyFont="0" applyAlignment="0">
      <alignment vertical="top" wrapText="1"/>
      <protection locked="0"/>
    </xf>
    <xf numFmtId="49" fontId="37" fillId="22" borderId="7">
      <alignment horizontal="left" vertical="center"/>
      <protection locked="0"/>
    </xf>
    <xf numFmtId="49" fontId="37" fillId="22" borderId="7">
      <alignment horizontal="left" vertical="center"/>
    </xf>
    <xf numFmtId="4" fontId="37" fillId="22" borderId="7">
      <alignment horizontal="right" vertical="center"/>
      <protection locked="0"/>
    </xf>
    <xf numFmtId="4" fontId="37" fillId="22" borderId="7">
      <alignment horizontal="right" vertical="center"/>
    </xf>
    <xf numFmtId="4" fontId="38" fillId="22" borderId="7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4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4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" fontId="42" fillId="22" borderId="3">
      <alignment horizontal="right" vertical="center"/>
      <protection locked="0"/>
    </xf>
    <xf numFmtId="4" fontId="42" fillId="22" borderId="3">
      <alignment horizontal="right" vertical="center"/>
    </xf>
    <xf numFmtId="4" fontId="44" fillId="22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" fontId="46" fillId="0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9" fontId="45" fillId="0" borderId="3">
      <alignment horizontal="left" vertical="center"/>
      <protection locked="0"/>
    </xf>
    <xf numFmtId="49" fontId="46" fillId="0" borderId="3">
      <alignment horizontal="left" vertical="center"/>
      <protection locked="0"/>
    </xf>
    <xf numFmtId="4" fontId="45" fillId="0" borderId="3">
      <alignment horizontal="right" vertical="center"/>
      <protection locked="0"/>
    </xf>
    <xf numFmtId="0" fontId="28" fillId="0" borderId="8" applyNumberFormat="0" applyFill="0" applyAlignment="0" applyProtection="0"/>
    <xf numFmtId="0" fontId="25" fillId="23" borderId="0" applyNumberFormat="0" applyBorder="0" applyAlignment="0" applyProtection="0"/>
    <xf numFmtId="0" fontId="12" fillId="0" borderId="0"/>
    <xf numFmtId="0" fontId="12" fillId="0" borderId="0"/>
    <xf numFmtId="0" fontId="12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9" fillId="26" borderId="3">
      <alignment horizontal="right" vertical="center"/>
      <protection locked="0"/>
    </xf>
    <xf numFmtId="4" fontId="49" fillId="27" borderId="3">
      <alignment horizontal="right" vertical="center"/>
      <protection locked="0"/>
    </xf>
    <xf numFmtId="4" fontId="49" fillId="28" borderId="3">
      <alignment horizontal="right" vertical="center"/>
      <protection locked="0"/>
    </xf>
    <xf numFmtId="0" fontId="17" fillId="20" borderId="10" applyNumberFormat="0" applyAlignment="0" applyProtection="0"/>
    <xf numFmtId="49" fontId="34" fillId="0" borderId="3">
      <alignment horizontal="left" vertical="center" wrapText="1"/>
      <protection locked="0"/>
    </xf>
    <xf numFmtId="49" fontId="34" fillId="0" borderId="3">
      <alignment horizontal="left" vertical="center" wrapText="1"/>
      <protection locked="0"/>
    </xf>
    <xf numFmtId="0" fontId="24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15" fillId="16" borderId="0" applyNumberFormat="0" applyBorder="0" applyAlignment="0" applyProtection="0"/>
    <xf numFmtId="0" fontId="33" fillId="17" borderId="0" applyNumberFormat="0" applyBorder="0" applyAlignment="0" applyProtection="0"/>
    <xf numFmtId="0" fontId="15" fillId="17" borderId="0" applyNumberFormat="0" applyBorder="0" applyAlignment="0" applyProtection="0"/>
    <xf numFmtId="0" fontId="33" fillId="18" borderId="0" applyNumberFormat="0" applyBorder="0" applyAlignment="0" applyProtection="0"/>
    <xf numFmtId="0" fontId="15" fillId="18" borderId="0" applyNumberFormat="0" applyBorder="0" applyAlignment="0" applyProtection="0"/>
    <xf numFmtId="0" fontId="33" fillId="13" borderId="0" applyNumberFormat="0" applyBorder="0" applyAlignment="0" applyProtection="0"/>
    <xf numFmtId="0" fontId="15" fillId="13" borderId="0" applyNumberFormat="0" applyBorder="0" applyAlignment="0" applyProtection="0"/>
    <xf numFmtId="0" fontId="33" fillId="14" borderId="0" applyNumberFormat="0" applyBorder="0" applyAlignment="0" applyProtection="0"/>
    <xf numFmtId="0" fontId="15" fillId="14" borderId="0" applyNumberFormat="0" applyBorder="0" applyAlignment="0" applyProtection="0"/>
    <xf numFmtId="0" fontId="33" fillId="19" borderId="0" applyNumberFormat="0" applyBorder="0" applyAlignment="0" applyProtection="0"/>
    <xf numFmtId="0" fontId="15" fillId="19" borderId="0" applyNumberFormat="0" applyBorder="0" applyAlignment="0" applyProtection="0"/>
    <xf numFmtId="0" fontId="50" fillId="7" borderId="1" applyNumberFormat="0" applyAlignment="0" applyProtection="0"/>
    <xf numFmtId="0" fontId="16" fillId="7" borderId="1" applyNumberFormat="0" applyAlignment="0" applyProtection="0"/>
    <xf numFmtId="0" fontId="51" fillId="20" borderId="10" applyNumberFormat="0" applyAlignment="0" applyProtection="0"/>
    <xf numFmtId="0" fontId="17" fillId="20" borderId="10" applyNumberFormat="0" applyAlignment="0" applyProtection="0"/>
    <xf numFmtId="0" fontId="52" fillId="20" borderId="1" applyNumberFormat="0" applyAlignment="0" applyProtection="0"/>
    <xf numFmtId="0" fontId="18" fillId="20" borderId="1" applyNumberFormat="0" applyAlignment="0" applyProtection="0"/>
    <xf numFmtId="172" fontId="12" fillId="0" borderId="0" applyFont="0" applyFill="0" applyBorder="0" applyAlignment="0" applyProtection="0"/>
    <xf numFmtId="0" fontId="53" fillId="0" borderId="4" applyNumberFormat="0" applyFill="0" applyAlignment="0" applyProtection="0"/>
    <xf numFmtId="0" fontId="19" fillId="0" borderId="4" applyNumberFormat="0" applyFill="0" applyAlignment="0" applyProtection="0"/>
    <xf numFmtId="0" fontId="54" fillId="0" borderId="5" applyNumberFormat="0" applyFill="0" applyAlignment="0" applyProtection="0"/>
    <xf numFmtId="0" fontId="20" fillId="0" borderId="5" applyNumberFormat="0" applyFill="0" applyAlignment="0" applyProtection="0"/>
    <xf numFmtId="0" fontId="55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11" applyNumberFormat="0" applyFill="0" applyAlignment="0" applyProtection="0"/>
    <xf numFmtId="0" fontId="22" fillId="0" borderId="11" applyNumberFormat="0" applyFill="0" applyAlignment="0" applyProtection="0"/>
    <xf numFmtId="0" fontId="57" fillId="21" borderId="2" applyNumberFormat="0" applyAlignment="0" applyProtection="0"/>
    <xf numFmtId="0" fontId="23" fillId="21" borderId="2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25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" fillId="0" borderId="0"/>
    <xf numFmtId="0" fontId="101" fillId="0" borderId="0"/>
    <xf numFmtId="0" fontId="12" fillId="0" borderId="0"/>
    <xf numFmtId="0" fontId="2" fillId="0" borderId="0"/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59" fillId="3" borderId="0" applyNumberFormat="0" applyBorder="0" applyAlignment="0" applyProtection="0"/>
    <xf numFmtId="0" fontId="26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1" fillId="25" borderId="9" applyNumberFormat="0" applyFont="0" applyAlignment="0" applyProtection="0"/>
    <xf numFmtId="0" fontId="12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2" fillId="0" borderId="8" applyNumberFormat="0" applyFill="0" applyAlignment="0" applyProtection="0"/>
    <xf numFmtId="0" fontId="28" fillId="0" borderId="8" applyNumberFormat="0" applyFill="0" applyAlignment="0" applyProtection="0"/>
    <xf numFmtId="0" fontId="3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3" fontId="65" fillId="0" borderId="0" applyFont="0" applyFill="0" applyBorder="0" applyAlignment="0" applyProtection="0"/>
    <xf numFmtId="174" fontId="65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6" fillId="4" borderId="0" applyNumberFormat="0" applyBorder="0" applyAlignment="0" applyProtection="0"/>
    <xf numFmtId="0" fontId="30" fillId="4" borderId="0" applyNumberFormat="0" applyBorder="0" applyAlignment="0" applyProtection="0"/>
    <xf numFmtId="176" fontId="67" fillId="22" borderId="12" applyFill="0" applyBorder="0">
      <alignment horizontal="center" vertical="center" wrapText="1"/>
      <protection locked="0"/>
    </xf>
    <xf numFmtId="171" fontId="68" fillId="0" borderId="0">
      <alignment wrapText="1"/>
    </xf>
    <xf numFmtId="171" fontId="35" fillId="0" borderId="0">
      <alignment wrapText="1"/>
    </xf>
  </cellStyleXfs>
  <cellXfs count="803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1" fillId="0" borderId="0" xfId="0" applyFont="1" applyFill="1"/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5" fillId="0" borderId="0" xfId="0" applyFont="1" applyFill="1"/>
    <xf numFmtId="0" fontId="5" fillId="0" borderId="0" xfId="245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3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wrapText="1"/>
    </xf>
    <xf numFmtId="0" fontId="5" fillId="0" borderId="0" xfId="0" quotePrefix="1" applyFont="1" applyFill="1" applyBorder="1" applyAlignment="1">
      <alignment horizontal="center"/>
    </xf>
    <xf numFmtId="170" fontId="5" fillId="0" borderId="0" xfId="0" quotePrefix="1" applyNumberFormat="1" applyFont="1" applyFill="1" applyBorder="1" applyAlignment="1">
      <alignment wrapText="1"/>
    </xf>
    <xf numFmtId="0" fontId="70" fillId="0" borderId="0" xfId="0" applyFont="1" applyFill="1" applyBorder="1" applyAlignment="1">
      <alignment horizontal="center" vertical="justify"/>
    </xf>
    <xf numFmtId="0" fontId="70" fillId="0" borderId="0" xfId="0" applyFont="1" applyFill="1" applyBorder="1" applyAlignment="1">
      <alignment vertical="justify"/>
    </xf>
    <xf numFmtId="0" fontId="70" fillId="0" borderId="3" xfId="0" quotePrefix="1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/>
    </xf>
    <xf numFmtId="0" fontId="70" fillId="0" borderId="3" xfId="0" quotePrefix="1" applyFont="1" applyFill="1" applyBorder="1" applyAlignment="1">
      <alignment horizontal="center"/>
    </xf>
    <xf numFmtId="0" fontId="71" fillId="0" borderId="3" xfId="0" quotePrefix="1" applyFont="1" applyFill="1" applyBorder="1" applyAlignment="1">
      <alignment horizontal="center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left" vertical="center" wrapText="1"/>
    </xf>
    <xf numFmtId="173" fontId="9" fillId="0" borderId="3" xfId="0" applyNumberFormat="1" applyFont="1" applyFill="1" applyBorder="1" applyAlignment="1">
      <alignment horizontal="center" vertical="center" wrapText="1"/>
    </xf>
    <xf numFmtId="173" fontId="9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 wrapText="1"/>
    </xf>
    <xf numFmtId="0" fontId="70" fillId="0" borderId="3" xfId="245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justify"/>
    </xf>
    <xf numFmtId="0" fontId="11" fillId="0" borderId="0" xfId="0" applyFont="1" applyFill="1" applyBorder="1" applyAlignment="1">
      <alignment vertical="justify"/>
    </xf>
    <xf numFmtId="0" fontId="70" fillId="0" borderId="3" xfId="0" quotePrefix="1" applyNumberFormat="1" applyFont="1" applyFill="1" applyBorder="1" applyAlignment="1">
      <alignment horizontal="center" vertical="center"/>
    </xf>
    <xf numFmtId="0" fontId="70" fillId="0" borderId="3" xfId="0" applyNumberFormat="1" applyFont="1" applyFill="1" applyBorder="1" applyAlignment="1">
      <alignment horizontal="center" vertical="center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1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shrinkToFi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9" fillId="0" borderId="17" xfId="0" applyFont="1" applyFill="1" applyBorder="1" applyAlignment="1">
      <alignment vertical="center"/>
    </xf>
    <xf numFmtId="0" fontId="9" fillId="0" borderId="17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170" fontId="9" fillId="29" borderId="3" xfId="0" applyNumberFormat="1" applyFont="1" applyFill="1" applyBorder="1" applyAlignment="1">
      <alignment horizontal="center" vertical="center" wrapText="1"/>
    </xf>
    <xf numFmtId="170" fontId="9" fillId="0" borderId="3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right" vertical="center"/>
    </xf>
    <xf numFmtId="169" fontId="69" fillId="0" borderId="0" xfId="0" applyNumberFormat="1" applyFont="1" applyFill="1" applyBorder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 wrapText="1" shrinkToFit="1"/>
    </xf>
    <xf numFmtId="0" fontId="9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/>
    <xf numFmtId="3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left" vertical="center" wrapText="1"/>
    </xf>
    <xf numFmtId="178" fontId="9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173" fontId="6" fillId="29" borderId="3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5" fillId="0" borderId="0" xfId="182" applyFont="1" applyFill="1" applyBorder="1" applyAlignment="1">
      <alignment horizontal="left" vertical="center" wrapText="1"/>
      <protection locked="0"/>
    </xf>
    <xf numFmtId="173" fontId="5" fillId="0" borderId="0" xfId="0" applyNumberFormat="1" applyFont="1" applyFill="1" applyBorder="1" applyAlignment="1">
      <alignment horizontal="center" vertical="center" wrapText="1"/>
    </xf>
    <xf numFmtId="0" fontId="4" fillId="0" borderId="0" xfId="182" applyFont="1" applyFill="1" applyBorder="1" applyAlignment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237" applyNumberFormat="1" applyFont="1" applyFill="1" applyBorder="1" applyAlignment="1">
      <alignment vertical="center" wrapText="1"/>
    </xf>
    <xf numFmtId="0" fontId="76" fillId="0" borderId="3" xfId="245" applyFont="1" applyFill="1" applyBorder="1" applyAlignment="1">
      <alignment horizontal="left" vertical="center" wrapText="1"/>
    </xf>
    <xf numFmtId="173" fontId="76" fillId="0" borderId="3" xfId="0" applyNumberFormat="1" applyFont="1" applyFill="1" applyBorder="1" applyAlignment="1">
      <alignment horizontal="center" vertical="center" wrapText="1"/>
    </xf>
    <xf numFmtId="173" fontId="76" fillId="29" borderId="3" xfId="0" applyNumberFormat="1" applyFont="1" applyFill="1" applyBorder="1" applyAlignment="1">
      <alignment horizontal="center" vertical="center" wrapText="1"/>
    </xf>
    <xf numFmtId="0" fontId="76" fillId="0" borderId="3" xfId="0" applyFont="1" applyFill="1" applyBorder="1" applyAlignment="1">
      <alignment horizontal="left" vertical="center" wrapText="1"/>
    </xf>
    <xf numFmtId="0" fontId="12" fillId="0" borderId="0" xfId="285"/>
    <xf numFmtId="0" fontId="12" fillId="0" borderId="0" xfId="285" applyFill="1"/>
    <xf numFmtId="0" fontId="12" fillId="0" borderId="0" xfId="285" applyFont="1" applyFill="1" applyBorder="1" applyAlignment="1">
      <alignment vertical="center" wrapText="1"/>
    </xf>
    <xf numFmtId="0" fontId="77" fillId="0" borderId="0" xfId="285" applyFont="1" applyFill="1" applyBorder="1" applyAlignment="1">
      <alignment vertical="center" wrapText="1"/>
    </xf>
    <xf numFmtId="169" fontId="5" fillId="0" borderId="3" xfId="0" applyNumberFormat="1" applyFont="1" applyFill="1" applyBorder="1" applyAlignment="1">
      <alignment horizontal="center" vertical="center"/>
    </xf>
    <xf numFmtId="49" fontId="70" fillId="0" borderId="19" xfId="0" applyNumberFormat="1" applyFont="1" applyBorder="1" applyAlignment="1">
      <alignment horizontal="center" vertical="center"/>
    </xf>
    <xf numFmtId="49" fontId="70" fillId="0" borderId="19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vertical="center"/>
    </xf>
    <xf numFmtId="0" fontId="4" fillId="30" borderId="19" xfId="0" applyFont="1" applyFill="1" applyBorder="1" applyAlignment="1">
      <alignment horizontal="left" vertical="center" wrapText="1"/>
    </xf>
    <xf numFmtId="49" fontId="71" fillId="30" borderId="19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left" vertical="center" wrapText="1"/>
    </xf>
    <xf numFmtId="49" fontId="71" fillId="29" borderId="19" xfId="0" applyNumberFormat="1" applyFont="1" applyFill="1" applyBorder="1" applyAlignment="1">
      <alignment horizontal="center" vertical="center"/>
    </xf>
    <xf numFmtId="0" fontId="4" fillId="29" borderId="3" xfId="245" applyFont="1" applyFill="1" applyBorder="1" applyAlignment="1">
      <alignment horizontal="left" vertical="center" wrapText="1"/>
    </xf>
    <xf numFmtId="0" fontId="70" fillId="29" borderId="3" xfId="0" quotePrefix="1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/>
    </xf>
    <xf numFmtId="0" fontId="71" fillId="29" borderId="3" xfId="0" quotePrefix="1" applyFont="1" applyFill="1" applyBorder="1" applyAlignment="1">
      <alignment horizontal="center" vertical="center"/>
    </xf>
    <xf numFmtId="0" fontId="81" fillId="0" borderId="3" xfId="0" quotePrefix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left" vertical="center" wrapText="1"/>
    </xf>
    <xf numFmtId="0" fontId="5" fillId="29" borderId="3" xfId="245" applyFont="1" applyFill="1" applyBorder="1" applyAlignment="1">
      <alignment horizontal="left" vertical="center" wrapText="1"/>
    </xf>
    <xf numFmtId="0" fontId="70" fillId="29" borderId="3" xfId="0" applyFont="1" applyFill="1" applyBorder="1" applyAlignment="1">
      <alignment horizontal="center" vertical="center"/>
    </xf>
    <xf numFmtId="0" fontId="71" fillId="29" borderId="3" xfId="245" applyFont="1" applyFill="1" applyBorder="1" applyAlignment="1">
      <alignment horizontal="center" vertical="center"/>
    </xf>
    <xf numFmtId="0" fontId="5" fillId="29" borderId="3" xfId="0" quotePrefix="1" applyFont="1" applyFill="1" applyBorder="1" applyAlignment="1">
      <alignment horizontal="center" vertical="center"/>
    </xf>
    <xf numFmtId="0" fontId="70" fillId="29" borderId="3" xfId="0" quotePrefix="1" applyNumberFormat="1" applyFont="1" applyFill="1" applyBorder="1" applyAlignment="1">
      <alignment horizontal="center" vertical="center"/>
    </xf>
    <xf numFmtId="0" fontId="82" fillId="0" borderId="15" xfId="0" applyFont="1" applyFill="1" applyBorder="1" applyAlignment="1">
      <alignment vertical="center"/>
    </xf>
    <xf numFmtId="0" fontId="82" fillId="0" borderId="3" xfId="0" applyFont="1" applyFill="1" applyBorder="1" applyAlignment="1">
      <alignment horizontal="left" vertical="center"/>
    </xf>
    <xf numFmtId="173" fontId="4" fillId="29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wrapText="1"/>
    </xf>
    <xf numFmtId="173" fontId="4" fillId="0" borderId="3" xfId="0" applyNumberFormat="1" applyFont="1" applyFill="1" applyBorder="1" applyAlignment="1">
      <alignment horizontal="center" vertical="center" wrapText="1"/>
    </xf>
    <xf numFmtId="49" fontId="6" fillId="0" borderId="3" xfId="0" quotePrefix="1" applyNumberFormat="1" applyFont="1" applyFill="1" applyBorder="1" applyAlignment="1">
      <alignment horizontal="left" vertical="center" wrapText="1"/>
    </xf>
    <xf numFmtId="0" fontId="4" fillId="29" borderId="3" xfId="0" applyFont="1" applyFill="1" applyBorder="1" applyAlignment="1">
      <alignment horizontal="left" vertical="center" wrapText="1" shrinkToFit="1"/>
    </xf>
    <xf numFmtId="0" fontId="72" fillId="0" borderId="3" xfId="0" applyFont="1" applyFill="1" applyBorder="1" applyAlignment="1">
      <alignment horizontal="center" vertical="center"/>
    </xf>
    <xf numFmtId="0" fontId="75" fillId="0" borderId="3" xfId="245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9" fontId="70" fillId="0" borderId="21" xfId="0" applyNumberFormat="1" applyFont="1" applyFill="1" applyBorder="1" applyAlignment="1">
      <alignment horizontal="center" vertical="center"/>
    </xf>
    <xf numFmtId="49" fontId="70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75" fillId="0" borderId="3" xfId="0" applyFont="1" applyFill="1" applyBorder="1" applyAlignment="1">
      <alignment horizontal="left" vertical="center" wrapText="1"/>
    </xf>
    <xf numFmtId="49" fontId="70" fillId="0" borderId="0" xfId="0" applyNumberFormat="1" applyFont="1" applyFill="1" applyBorder="1" applyAlignment="1">
      <alignment horizontal="center" vertical="center"/>
    </xf>
    <xf numFmtId="49" fontId="80" fillId="0" borderId="3" xfId="0" applyNumberFormat="1" applyFont="1" applyFill="1" applyBorder="1" applyAlignment="1">
      <alignment horizontal="center" vertical="center"/>
    </xf>
    <xf numFmtId="0" fontId="4" fillId="30" borderId="22" xfId="0" applyFont="1" applyFill="1" applyBorder="1" applyAlignment="1">
      <alignment horizontal="left" vertical="center" wrapText="1"/>
    </xf>
    <xf numFmtId="49" fontId="71" fillId="3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49" fontId="70" fillId="0" borderId="22" xfId="0" applyNumberFormat="1" applyFont="1" applyFill="1" applyBorder="1" applyAlignment="1">
      <alignment horizontal="center" vertical="center"/>
    </xf>
    <xf numFmtId="49" fontId="81" fillId="0" borderId="22" xfId="0" applyNumberFormat="1" applyFont="1" applyFill="1" applyBorder="1" applyAlignment="1">
      <alignment horizontal="center" vertical="center"/>
    </xf>
    <xf numFmtId="49" fontId="81" fillId="0" borderId="19" xfId="0" applyNumberFormat="1" applyFont="1" applyFill="1" applyBorder="1" applyAlignment="1">
      <alignment horizontal="center" vertical="center"/>
    </xf>
    <xf numFmtId="0" fontId="71" fillId="29" borderId="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49" fontId="70" fillId="0" borderId="21" xfId="0" applyNumberFormat="1" applyFont="1" applyBorder="1" applyAlignment="1">
      <alignment horizontal="center" vertical="center"/>
    </xf>
    <xf numFmtId="0" fontId="80" fillId="0" borderId="3" xfId="0" applyNumberFormat="1" applyFont="1" applyFill="1" applyBorder="1" applyAlignment="1">
      <alignment horizontal="center" vertical="center" wrapText="1" shrinkToFit="1"/>
    </xf>
    <xf numFmtId="0" fontId="79" fillId="0" borderId="3" xfId="0" applyFont="1" applyFill="1" applyBorder="1" applyAlignment="1">
      <alignment horizontal="center" vertical="center" wrapText="1"/>
    </xf>
    <xf numFmtId="0" fontId="79" fillId="0" borderId="3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 vertical="justify"/>
    </xf>
    <xf numFmtId="0" fontId="11" fillId="0" borderId="0" xfId="0" applyFont="1"/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0" fontId="4" fillId="31" borderId="3" xfId="0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2" fontId="4" fillId="29" borderId="3" xfId="292" applyNumberFormat="1" applyFont="1" applyFill="1" applyBorder="1" applyAlignment="1">
      <alignment horizontal="center" vertical="center" wrapText="1"/>
    </xf>
    <xf numFmtId="2" fontId="6" fillId="29" borderId="3" xfId="292" applyNumberFormat="1" applyFont="1" applyFill="1" applyBorder="1" applyAlignment="1">
      <alignment horizontal="center" vertical="center" wrapText="1"/>
    </xf>
    <xf numFmtId="2" fontId="9" fillId="29" borderId="3" xfId="292" applyNumberFormat="1" applyFont="1" applyFill="1" applyBorder="1" applyAlignment="1">
      <alignment horizontal="center" vertical="center" wrapText="1"/>
    </xf>
    <xf numFmtId="2" fontId="76" fillId="29" borderId="3" xfId="292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2" fontId="70" fillId="0" borderId="0" xfId="0" applyNumberFormat="1" applyFont="1" applyFill="1" applyBorder="1" applyAlignment="1">
      <alignment horizontal="center" vertical="justify"/>
    </xf>
    <xf numFmtId="1" fontId="11" fillId="0" borderId="3" xfId="0" applyNumberFormat="1" applyFont="1" applyFill="1" applyBorder="1" applyAlignment="1">
      <alignment horizontal="center" vertical="center" wrapText="1"/>
    </xf>
    <xf numFmtId="2" fontId="5" fillId="0" borderId="0" xfId="245" applyNumberFormat="1" applyFont="1" applyFill="1" applyBorder="1" applyAlignment="1">
      <alignment horizontal="center" vertical="center"/>
    </xf>
    <xf numFmtId="1" fontId="70" fillId="0" borderId="3" xfId="245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right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vertical="center"/>
    </xf>
    <xf numFmtId="1" fontId="70" fillId="0" borderId="3" xfId="0" applyNumberFormat="1" applyFont="1" applyFill="1" applyBorder="1" applyAlignment="1">
      <alignment horizontal="center" vertical="center" wrapText="1" shrinkToFit="1"/>
    </xf>
    <xf numFmtId="169" fontId="5" fillId="29" borderId="3" xfId="292" applyNumberFormat="1" applyFont="1" applyFill="1" applyBorder="1" applyAlignment="1">
      <alignment horizontal="center" vertical="center" wrapText="1"/>
    </xf>
    <xf numFmtId="173" fontId="4" fillId="29" borderId="3" xfId="0" applyNumberFormat="1" applyFont="1" applyFill="1" applyBorder="1" applyAlignment="1" applyProtection="1">
      <alignment horizontal="center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5" fillId="0" borderId="24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87" fillId="0" borderId="3" xfId="0" applyFont="1" applyBorder="1" applyAlignment="1">
      <alignment horizontal="center" vertical="center" wrapText="1"/>
    </xf>
    <xf numFmtId="0" fontId="89" fillId="0" borderId="3" xfId="0" applyFont="1" applyBorder="1" applyAlignment="1">
      <alignment horizontal="center" vertical="center" wrapText="1"/>
    </xf>
    <xf numFmtId="0" fontId="90" fillId="0" borderId="3" xfId="0" applyFont="1" applyBorder="1" applyAlignment="1">
      <alignment horizontal="center" vertical="center"/>
    </xf>
    <xf numFmtId="0" fontId="71" fillId="0" borderId="3" xfId="0" applyFont="1" applyFill="1" applyBorder="1" applyAlignment="1">
      <alignment horizontal="left" vertical="center" wrapText="1"/>
    </xf>
    <xf numFmtId="0" fontId="88" fillId="22" borderId="3" xfId="0" applyFont="1" applyFill="1" applyBorder="1" applyAlignment="1">
      <alignment horizontal="center" vertical="center"/>
    </xf>
    <xf numFmtId="0" fontId="91" fillId="0" borderId="3" xfId="0" applyFont="1" applyBorder="1" applyAlignment="1">
      <alignment vertical="center" wrapText="1"/>
    </xf>
    <xf numFmtId="0" fontId="92" fillId="0" borderId="3" xfId="0" applyFont="1" applyBorder="1" applyAlignment="1">
      <alignment horizontal="center" vertical="center" wrapText="1"/>
    </xf>
    <xf numFmtId="0" fontId="88" fillId="0" borderId="3" xfId="0" applyFont="1" applyBorder="1" applyAlignment="1">
      <alignment horizontal="center" vertical="center"/>
    </xf>
    <xf numFmtId="169" fontId="88" fillId="0" borderId="3" xfId="0" applyNumberFormat="1" applyFont="1" applyBorder="1" applyAlignment="1">
      <alignment horizontal="center" vertical="center"/>
    </xf>
    <xf numFmtId="0" fontId="94" fillId="0" borderId="3" xfId="0" applyFont="1" applyBorder="1" applyAlignment="1">
      <alignment vertical="center" wrapText="1"/>
    </xf>
    <xf numFmtId="0" fontId="95" fillId="0" borderId="3" xfId="0" applyFont="1" applyBorder="1" applyAlignment="1">
      <alignment horizontal="center" vertical="center" wrapText="1"/>
    </xf>
    <xf numFmtId="0" fontId="96" fillId="0" borderId="3" xfId="0" applyFont="1" applyBorder="1" applyAlignment="1">
      <alignment horizontal="center" vertical="center" wrapText="1"/>
    </xf>
    <xf numFmtId="0" fontId="97" fillId="0" borderId="3" xfId="0" applyFont="1" applyBorder="1" applyAlignment="1">
      <alignment horizontal="center" vertical="center"/>
    </xf>
    <xf numFmtId="0" fontId="85" fillId="0" borderId="3" xfId="0" applyFont="1" applyBorder="1" applyAlignment="1">
      <alignment horizontal="center" vertical="center"/>
    </xf>
    <xf numFmtId="0" fontId="86" fillId="0" borderId="3" xfId="0" applyFont="1" applyBorder="1" applyAlignment="1">
      <alignment horizontal="center" vertical="center"/>
    </xf>
    <xf numFmtId="0" fontId="98" fillId="0" borderId="3" xfId="0" applyFont="1" applyBorder="1" applyAlignment="1">
      <alignment vertical="center" wrapText="1"/>
    </xf>
    <xf numFmtId="1" fontId="0" fillId="0" borderId="0" xfId="0" applyNumberFormat="1"/>
    <xf numFmtId="0" fontId="81" fillId="0" borderId="3" xfId="0" applyFont="1" applyBorder="1" applyAlignment="1">
      <alignment horizontal="center" vertical="center"/>
    </xf>
    <xf numFmtId="0" fontId="75" fillId="0" borderId="3" xfId="0" applyFont="1" applyBorder="1" applyAlignment="1">
      <alignment horizontal="center" vertical="center"/>
    </xf>
    <xf numFmtId="0" fontId="99" fillId="0" borderId="3" xfId="0" applyFont="1" applyBorder="1" applyAlignment="1">
      <alignment vertical="center" wrapText="1"/>
    </xf>
    <xf numFmtId="0" fontId="86" fillId="22" borderId="3" xfId="0" applyFont="1" applyFill="1" applyBorder="1" applyAlignment="1">
      <alignment horizontal="left" vertical="center" wrapText="1"/>
    </xf>
    <xf numFmtId="0" fontId="100" fillId="0" borderId="3" xfId="0" applyFont="1" applyBorder="1" applyAlignment="1">
      <alignment vertical="center" wrapText="1"/>
    </xf>
    <xf numFmtId="0" fontId="69" fillId="0" borderId="3" xfId="0" applyFont="1" applyFill="1" applyBorder="1" applyAlignment="1">
      <alignment horizontal="left" vertical="center" wrapText="1"/>
    </xf>
    <xf numFmtId="0" fontId="11" fillId="0" borderId="3" xfId="285" applyFont="1" applyFill="1" applyBorder="1" applyAlignment="1" applyProtection="1">
      <alignment horizontal="center" vertical="center" wrapText="1"/>
      <protection locked="0"/>
    </xf>
    <xf numFmtId="179" fontId="5" fillId="29" borderId="3" xfId="0" applyNumberFormat="1" applyFont="1" applyFill="1" applyBorder="1" applyAlignment="1">
      <alignment horizontal="center" vertical="center" wrapText="1"/>
    </xf>
    <xf numFmtId="183" fontId="5" fillId="29" borderId="3" xfId="0" applyNumberFormat="1" applyFont="1" applyFill="1" applyBorder="1" applyAlignment="1">
      <alignment horizontal="center" vertical="center" wrapText="1"/>
    </xf>
    <xf numFmtId="0" fontId="102" fillId="0" borderId="0" xfId="0" applyFont="1"/>
    <xf numFmtId="184" fontId="5" fillId="0" borderId="3" xfId="0" applyNumberFormat="1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left" vertical="center" wrapText="1"/>
    </xf>
    <xf numFmtId="0" fontId="103" fillId="0" borderId="3" xfId="0" applyFont="1" applyBorder="1" applyAlignment="1">
      <alignment horizontal="center" vertical="center"/>
    </xf>
    <xf numFmtId="184" fontId="4" fillId="29" borderId="3" xfId="0" applyNumberFormat="1" applyFont="1" applyFill="1" applyBorder="1" applyAlignment="1">
      <alignment horizontal="center" vertical="center" wrapText="1"/>
    </xf>
    <xf numFmtId="184" fontId="5" fillId="29" borderId="3" xfId="0" applyNumberFormat="1" applyFont="1" applyFill="1" applyBorder="1" applyAlignment="1">
      <alignment horizontal="center" vertical="center" wrapText="1"/>
    </xf>
    <xf numFmtId="1" fontId="93" fillId="0" borderId="3" xfId="0" applyNumberFormat="1" applyFont="1" applyBorder="1" applyAlignment="1">
      <alignment horizontal="center" vertical="center"/>
    </xf>
    <xf numFmtId="181" fontId="79" fillId="32" borderId="3" xfId="0" applyNumberFormat="1" applyFont="1" applyFill="1" applyBorder="1" applyAlignment="1">
      <alignment horizontal="center" vertical="top" wrapText="1"/>
    </xf>
    <xf numFmtId="180" fontId="79" fillId="32" borderId="3" xfId="292" applyNumberFormat="1" applyFont="1" applyFill="1" applyBorder="1" applyAlignment="1">
      <alignment horizontal="center" vertical="top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69" fillId="32" borderId="0" xfId="0" applyFont="1" applyFill="1" applyBorder="1" applyAlignment="1">
      <alignment horizontal="left" vertical="center"/>
    </xf>
    <xf numFmtId="0" fontId="9" fillId="32" borderId="17" xfId="0" applyFont="1" applyFill="1" applyBorder="1" applyAlignment="1">
      <alignment vertical="center"/>
    </xf>
    <xf numFmtId="173" fontId="5" fillId="32" borderId="3" xfId="0" applyNumberFormat="1" applyFont="1" applyFill="1" applyBorder="1" applyAlignment="1">
      <alignment horizontal="center" vertical="center" wrapText="1"/>
    </xf>
    <xf numFmtId="179" fontId="5" fillId="32" borderId="3" xfId="0" applyNumberFormat="1" applyFont="1" applyFill="1" applyBorder="1" applyAlignment="1">
      <alignment horizontal="center" vertical="center" wrapText="1"/>
    </xf>
    <xf numFmtId="173" fontId="9" fillId="32" borderId="3" xfId="0" applyNumberFormat="1" applyFont="1" applyFill="1" applyBorder="1" applyAlignment="1">
      <alignment horizontal="center" vertical="center" wrapText="1"/>
    </xf>
    <xf numFmtId="173" fontId="4" fillId="32" borderId="3" xfId="0" applyNumberFormat="1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left" vertical="center" wrapText="1"/>
    </xf>
    <xf numFmtId="0" fontId="5" fillId="0" borderId="41" xfId="0" applyFont="1" applyFill="1" applyBorder="1" applyAlignment="1">
      <alignment horizontal="left" vertical="center" wrapText="1"/>
    </xf>
    <xf numFmtId="178" fontId="5" fillId="32" borderId="3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wrapText="1"/>
    </xf>
    <xf numFmtId="0" fontId="70" fillId="0" borderId="0" xfId="0" applyFont="1" applyFill="1" applyBorder="1" applyAlignment="1">
      <alignment horizontal="left" vertical="justify" wrapText="1"/>
    </xf>
    <xf numFmtId="0" fontId="70" fillId="0" borderId="0" xfId="0" applyFont="1" applyFill="1" applyBorder="1" applyAlignment="1">
      <alignment horizontal="center" vertical="justify"/>
    </xf>
    <xf numFmtId="174" fontId="5" fillId="32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11" fillId="0" borderId="0" xfId="285" applyFont="1"/>
    <xf numFmtId="0" fontId="9" fillId="0" borderId="0" xfId="285" applyFont="1" applyFill="1" applyBorder="1" applyAlignment="1">
      <alignment horizontal="center" vertical="center" wrapText="1"/>
    </xf>
    <xf numFmtId="0" fontId="11" fillId="0" borderId="0" xfId="285" applyFont="1" applyFill="1" applyBorder="1" applyAlignment="1">
      <alignment vertical="top" wrapText="1"/>
    </xf>
    <xf numFmtId="0" fontId="11" fillId="0" borderId="0" xfId="285" applyFont="1" applyFill="1" applyBorder="1" applyAlignment="1">
      <alignment horizontal="right" wrapText="1"/>
    </xf>
    <xf numFmtId="0" fontId="12" fillId="0" borderId="0" xfId="285" applyBorder="1"/>
    <xf numFmtId="0" fontId="12" fillId="0" borderId="0" xfId="285" applyFont="1" applyBorder="1" applyProtection="1">
      <protection locked="0"/>
    </xf>
    <xf numFmtId="0" fontId="12" fillId="0" borderId="0" xfId="285" applyBorder="1" applyAlignment="1" applyProtection="1">
      <alignment horizontal="center" vertical="center"/>
      <protection locked="0"/>
    </xf>
    <xf numFmtId="0" fontId="0" fillId="0" borderId="0" xfId="0" applyBorder="1"/>
    <xf numFmtId="0" fontId="9" fillId="0" borderId="3" xfId="0" applyFont="1" applyFill="1" applyBorder="1" applyAlignment="1">
      <alignment horizontal="center" wrapText="1"/>
    </xf>
    <xf numFmtId="1" fontId="9" fillId="0" borderId="3" xfId="0" applyNumberFormat="1" applyFont="1" applyFill="1" applyBorder="1" applyAlignment="1">
      <alignment horizont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11" fillId="0" borderId="3" xfId="285" applyFont="1" applyFill="1" applyBorder="1" applyAlignment="1">
      <alignment horizontal="center" vertical="center" wrapText="1"/>
    </xf>
    <xf numFmtId="0" fontId="11" fillId="0" borderId="3" xfId="285" applyFont="1" applyFill="1" applyBorder="1" applyAlignment="1" applyProtection="1">
      <alignment horizontal="right" vertical="center" wrapText="1"/>
      <protection locked="0"/>
    </xf>
    <xf numFmtId="0" fontId="12" fillId="0" borderId="3" xfId="285" applyBorder="1" applyAlignment="1">
      <alignment horizontal="center" vertical="center" wrapText="1"/>
    </xf>
    <xf numFmtId="0" fontId="12" fillId="0" borderId="0" xfId="285" applyFill="1" applyBorder="1" applyAlignment="1">
      <alignment vertical="top" wrapText="1"/>
    </xf>
    <xf numFmtId="0" fontId="12" fillId="0" borderId="0" xfId="285" applyFont="1" applyFill="1" applyBorder="1" applyAlignment="1">
      <alignment horizontal="right" wrapText="1"/>
    </xf>
    <xf numFmtId="0" fontId="12" fillId="0" borderId="3" xfId="285" applyFont="1" applyFill="1" applyBorder="1" applyAlignment="1">
      <alignment horizontal="center" vertical="center" wrapText="1"/>
    </xf>
    <xf numFmtId="0" fontId="12" fillId="0" borderId="0" xfId="285" applyFont="1" applyBorder="1" applyAlignment="1"/>
    <xf numFmtId="0" fontId="12" fillId="0" borderId="0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178" fontId="4" fillId="32" borderId="3" xfId="0" applyNumberFormat="1" applyFont="1" applyFill="1" applyBorder="1" applyAlignment="1">
      <alignment horizontal="center" vertical="center" wrapText="1"/>
    </xf>
    <xf numFmtId="0" fontId="105" fillId="0" borderId="3" xfId="285" applyFont="1" applyFill="1" applyBorder="1" applyAlignment="1" applyProtection="1">
      <alignment horizontal="center" vertical="center" wrapText="1"/>
      <protection locked="0"/>
    </xf>
    <xf numFmtId="0" fontId="105" fillId="0" borderId="3" xfId="285" applyFont="1" applyFill="1" applyBorder="1" applyAlignment="1">
      <alignment horizontal="center" vertical="center" wrapText="1"/>
    </xf>
    <xf numFmtId="0" fontId="105" fillId="0" borderId="3" xfId="285" applyFont="1" applyBorder="1" applyAlignment="1">
      <alignment vertical="center" wrapText="1"/>
    </xf>
    <xf numFmtId="0" fontId="105" fillId="0" borderId="3" xfId="285" applyFont="1" applyFill="1" applyBorder="1" applyAlignment="1">
      <alignment horizontal="right" wrapText="1"/>
    </xf>
    <xf numFmtId="0" fontId="105" fillId="0" borderId="3" xfId="0" applyFont="1" applyBorder="1"/>
    <xf numFmtId="0" fontId="11" fillId="0" borderId="0" xfId="285" applyFont="1" applyBorder="1" applyAlignment="1"/>
    <xf numFmtId="0" fontId="11" fillId="0" borderId="13" xfId="285" applyFont="1" applyBorder="1" applyAlignment="1">
      <alignment horizontal="center"/>
    </xf>
    <xf numFmtId="0" fontId="11" fillId="0" borderId="13" xfId="285" applyFont="1" applyFill="1" applyBorder="1" applyAlignment="1" applyProtection="1">
      <alignment horizontal="center" vertical="center" wrapText="1"/>
      <protection locked="0"/>
    </xf>
    <xf numFmtId="0" fontId="11" fillId="0" borderId="13" xfId="0" applyFont="1" applyBorder="1" applyAlignment="1">
      <alignment horizontal="center"/>
    </xf>
    <xf numFmtId="0" fontId="11" fillId="0" borderId="3" xfId="285" applyFont="1" applyBorder="1" applyAlignment="1">
      <alignment horizontal="center" vertical="top"/>
    </xf>
    <xf numFmtId="0" fontId="11" fillId="0" borderId="3" xfId="285" applyFont="1" applyFill="1" applyBorder="1" applyAlignment="1" applyProtection="1">
      <alignment horizontal="center" vertical="top" wrapText="1"/>
      <protection locked="0"/>
    </xf>
    <xf numFmtId="0" fontId="11" fillId="0" borderId="3" xfId="285" applyFont="1" applyBorder="1" applyAlignment="1">
      <alignment horizontal="center"/>
    </xf>
    <xf numFmtId="0" fontId="11" fillId="0" borderId="3" xfId="0" applyFont="1" applyBorder="1" applyAlignment="1">
      <alignment horizontal="center" vertical="top"/>
    </xf>
    <xf numFmtId="0" fontId="11" fillId="0" borderId="0" xfId="285" applyFont="1" applyFill="1"/>
    <xf numFmtId="0" fontId="86" fillId="0" borderId="3" xfId="285" applyFont="1" applyFill="1" applyBorder="1" applyAlignment="1">
      <alignment horizontal="center" vertical="center" wrapText="1"/>
    </xf>
    <xf numFmtId="0" fontId="86" fillId="0" borderId="3" xfId="285" applyFont="1" applyFill="1" applyBorder="1" applyAlignment="1">
      <alignment vertical="center" wrapText="1"/>
    </xf>
    <xf numFmtId="0" fontId="104" fillId="0" borderId="3" xfId="285" applyFont="1" applyFill="1" applyBorder="1" applyAlignment="1">
      <alignment vertical="center" wrapText="1"/>
    </xf>
    <xf numFmtId="1" fontId="69" fillId="0" borderId="3" xfId="285" applyNumberFormat="1" applyFont="1" applyFill="1" applyBorder="1" applyAlignment="1">
      <alignment vertical="center" wrapText="1"/>
    </xf>
    <xf numFmtId="0" fontId="11" fillId="0" borderId="3" xfId="285" applyFont="1" applyFill="1" applyBorder="1" applyAlignment="1">
      <alignment horizontal="left" vertical="center" wrapText="1"/>
    </xf>
    <xf numFmtId="2" fontId="11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86" fillId="0" borderId="3" xfId="285" applyFont="1" applyFill="1" applyBorder="1" applyAlignment="1" applyProtection="1">
      <alignment horizontal="center" vertical="center" wrapText="1"/>
      <protection locked="0"/>
    </xf>
    <xf numFmtId="2" fontId="86" fillId="0" borderId="3" xfId="285" applyNumberFormat="1" applyFont="1" applyFill="1" applyBorder="1" applyAlignment="1" applyProtection="1">
      <alignment horizontal="right" vertical="center" wrapText="1"/>
      <protection locked="0"/>
    </xf>
    <xf numFmtId="0" fontId="86" fillId="0" borderId="3" xfId="285" applyFont="1" applyFill="1" applyBorder="1" applyAlignment="1" applyProtection="1">
      <alignment horizontal="right" vertical="center" wrapText="1"/>
      <protection locked="0"/>
    </xf>
    <xf numFmtId="1" fontId="11" fillId="32" borderId="3" xfId="285" applyNumberFormat="1" applyFont="1" applyFill="1" applyBorder="1" applyAlignment="1" applyProtection="1">
      <alignment horizontal="right" vertical="center" wrapText="1"/>
      <protection locked="0"/>
    </xf>
    <xf numFmtId="0" fontId="11" fillId="32" borderId="3" xfId="285" applyFont="1" applyFill="1" applyBorder="1" applyAlignment="1" applyProtection="1">
      <alignment horizontal="right" vertical="center" wrapText="1"/>
      <protection locked="0"/>
    </xf>
    <xf numFmtId="0" fontId="86" fillId="0" borderId="0" xfId="285" applyFont="1" applyFill="1" applyBorder="1" applyAlignment="1">
      <alignment horizontal="left"/>
    </xf>
    <xf numFmtId="0" fontId="86" fillId="0" borderId="0" xfId="285" applyFont="1" applyFill="1" applyBorder="1" applyAlignment="1">
      <alignment horizontal="center"/>
    </xf>
    <xf numFmtId="0" fontId="11" fillId="0" borderId="0" xfId="285" applyFont="1" applyFill="1" applyAlignment="1">
      <alignment horizontal="center"/>
    </xf>
    <xf numFmtId="0" fontId="11" fillId="0" borderId="0" xfId="285" applyFont="1" applyFill="1" applyAlignment="1" applyProtection="1">
      <protection locked="0"/>
    </xf>
    <xf numFmtId="0" fontId="11" fillId="0" borderId="0" xfId="285" applyFont="1" applyFill="1" applyProtection="1">
      <protection locked="0"/>
    </xf>
    <xf numFmtId="0" fontId="9" fillId="0" borderId="3" xfId="0" applyFont="1" applyFill="1" applyBorder="1" applyAlignment="1">
      <alignment wrapText="1"/>
    </xf>
    <xf numFmtId="0" fontId="76" fillId="0" borderId="3" xfId="0" applyFont="1" applyFill="1" applyBorder="1" applyAlignment="1">
      <alignment wrapText="1"/>
    </xf>
    <xf numFmtId="1" fontId="76" fillId="0" borderId="3" xfId="0" applyNumberFormat="1" applyFont="1" applyFill="1" applyBorder="1" applyAlignment="1">
      <alignment horizontal="center" wrapText="1"/>
    </xf>
    <xf numFmtId="0" fontId="9" fillId="0" borderId="0" xfId="285" applyFont="1" applyFill="1" applyAlignment="1" applyProtection="1">
      <protection locked="0"/>
    </xf>
    <xf numFmtId="179" fontId="4" fillId="29" borderId="3" xfId="0" applyNumberFormat="1" applyFont="1" applyFill="1" applyBorder="1" applyAlignment="1">
      <alignment horizontal="center" vertical="center" wrapText="1"/>
    </xf>
    <xf numFmtId="183" fontId="4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wrapText="1"/>
    </xf>
    <xf numFmtId="1" fontId="70" fillId="0" borderId="3" xfId="0" applyNumberFormat="1" applyFont="1" applyFill="1" applyBorder="1" applyAlignment="1">
      <alignment horizontal="center" wrapText="1"/>
    </xf>
    <xf numFmtId="0" fontId="70" fillId="0" borderId="3" xfId="0" applyFont="1" applyBorder="1" applyAlignment="1">
      <alignment horizontal="center"/>
    </xf>
    <xf numFmtId="1" fontId="72" fillId="0" borderId="3" xfId="0" applyNumberFormat="1" applyFont="1" applyFill="1" applyBorder="1" applyAlignment="1">
      <alignment horizontal="center" wrapText="1"/>
    </xf>
    <xf numFmtId="169" fontId="69" fillId="0" borderId="3" xfId="285" applyNumberFormat="1" applyFont="1" applyFill="1" applyBorder="1" applyAlignment="1">
      <alignment vertical="center" wrapText="1"/>
    </xf>
    <xf numFmtId="0" fontId="70" fillId="0" borderId="0" xfId="0" applyFont="1" applyFill="1" applyBorder="1" applyAlignment="1">
      <alignment horizontal="left" vertical="justify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3" xfId="237" applyFont="1" applyFill="1" applyBorder="1" applyAlignment="1">
      <alignment horizontal="center" vertical="center"/>
    </xf>
    <xf numFmtId="0" fontId="70" fillId="0" borderId="3" xfId="237" applyNumberFormat="1" applyFont="1" applyFill="1" applyBorder="1" applyAlignment="1">
      <alignment horizontal="left" vertical="top" wrapText="1"/>
    </xf>
    <xf numFmtId="0" fontId="9" fillId="0" borderId="0" xfId="0" applyFont="1" applyFill="1"/>
    <xf numFmtId="0" fontId="69" fillId="0" borderId="3" xfId="237" applyFont="1" applyFill="1" applyBorder="1" applyAlignment="1">
      <alignment horizontal="left" vertical="center"/>
    </xf>
    <xf numFmtId="0" fontId="9" fillId="0" borderId="3" xfId="237" applyNumberFormat="1" applyFont="1" applyFill="1" applyBorder="1" applyAlignment="1">
      <alignment horizontal="center" vertical="center" wrapText="1"/>
    </xf>
    <xf numFmtId="182" fontId="9" fillId="0" borderId="3" xfId="237" applyNumberFormat="1" applyFont="1" applyFill="1" applyBorder="1" applyAlignment="1">
      <alignment horizontal="center" vertical="center" wrapText="1"/>
    </xf>
    <xf numFmtId="170" fontId="9" fillId="0" borderId="3" xfId="237" applyNumberFormat="1" applyFont="1" applyFill="1" applyBorder="1" applyAlignment="1">
      <alignment horizontal="center" vertical="center" wrapText="1"/>
    </xf>
    <xf numFmtId="0" fontId="9" fillId="0" borderId="3" xfId="237" applyFont="1" applyFill="1" applyBorder="1" applyAlignment="1">
      <alignment horizontal="center" vertical="center" wrapText="1"/>
    </xf>
    <xf numFmtId="181" fontId="9" fillId="0" borderId="3" xfId="237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181" fontId="9" fillId="0" borderId="3" xfId="0" applyNumberFormat="1" applyFont="1" applyFill="1" applyBorder="1" applyAlignment="1">
      <alignment vertical="center"/>
    </xf>
    <xf numFmtId="0" fontId="69" fillId="0" borderId="0" xfId="0" applyFont="1" applyFill="1" applyBorder="1" applyAlignment="1">
      <alignment horizontal="left" wrapText="1"/>
    </xf>
    <xf numFmtId="0" fontId="9" fillId="0" borderId="0" xfId="0" quotePrefix="1" applyFont="1" applyFill="1" applyBorder="1" applyAlignment="1">
      <alignment horizontal="center"/>
    </xf>
    <xf numFmtId="170" fontId="9" fillId="0" borderId="0" xfId="0" applyNumberFormat="1" applyFont="1" applyFill="1" applyBorder="1" applyAlignment="1">
      <alignment horizontal="center" wrapText="1"/>
    </xf>
    <xf numFmtId="170" fontId="9" fillId="0" borderId="0" xfId="0" quotePrefix="1" applyNumberFormat="1" applyFont="1" applyFill="1" applyBorder="1" applyAlignment="1">
      <alignment wrapText="1"/>
    </xf>
    <xf numFmtId="49" fontId="105" fillId="0" borderId="3" xfId="237" applyNumberFormat="1" applyFont="1" applyFill="1" applyBorder="1" applyAlignment="1">
      <alignment horizontal="left" vertical="top" wrapText="1"/>
    </xf>
    <xf numFmtId="0" fontId="105" fillId="0" borderId="3" xfId="0" applyFont="1" applyFill="1" applyBorder="1" applyAlignment="1">
      <alignment vertical="top" wrapText="1"/>
    </xf>
    <xf numFmtId="181" fontId="9" fillId="0" borderId="3" xfId="0" applyNumberFormat="1" applyFont="1" applyFill="1" applyBorder="1" applyAlignment="1">
      <alignment horizontal="center" vertical="center"/>
    </xf>
    <xf numFmtId="0" fontId="71" fillId="0" borderId="3" xfId="237" applyFont="1" applyFill="1" applyBorder="1" applyAlignment="1">
      <alignment horizontal="left" vertical="top" wrapText="1"/>
    </xf>
    <xf numFmtId="0" fontId="70" fillId="0" borderId="3" xfId="0" applyFont="1" applyFill="1" applyBorder="1" applyAlignment="1">
      <alignment vertical="top" wrapText="1"/>
    </xf>
    <xf numFmtId="0" fontId="70" fillId="0" borderId="0" xfId="0" applyFont="1" applyFill="1" applyBorder="1" applyAlignment="1">
      <alignment horizontal="left" vertical="justify" wrapText="1"/>
    </xf>
    <xf numFmtId="0" fontId="12" fillId="0" borderId="0" xfId="285" applyBorder="1" applyAlignment="1">
      <alignment horizontal="center" vertical="top"/>
    </xf>
    <xf numFmtId="1" fontId="88" fillId="22" borderId="3" xfId="0" applyNumberFormat="1" applyFont="1" applyFill="1" applyBorder="1" applyAlignment="1">
      <alignment horizontal="center" vertical="center"/>
    </xf>
    <xf numFmtId="0" fontId="71" fillId="0" borderId="3" xfId="245" applyFont="1" applyFill="1" applyBorder="1" applyAlignment="1">
      <alignment horizontal="left" vertical="center" wrapText="1"/>
    </xf>
    <xf numFmtId="0" fontId="12" fillId="0" borderId="3" xfId="285" applyFont="1" applyFill="1" applyBorder="1" applyAlignment="1" applyProtection="1">
      <alignment horizontal="center" vertical="center" wrapText="1"/>
      <protection locked="0"/>
    </xf>
    <xf numFmtId="0" fontId="12" fillId="0" borderId="13" xfId="285" applyFont="1" applyFill="1" applyBorder="1" applyAlignment="1" applyProtection="1">
      <alignment horizontal="center" vertical="center" wrapText="1"/>
      <protection locked="0"/>
    </xf>
    <xf numFmtId="0" fontId="12" fillId="0" borderId="3" xfId="285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11" fillId="0" borderId="3" xfId="285" applyFont="1" applyBorder="1" applyAlignment="1">
      <alignment horizontal="center" vertical="top" wrapText="1"/>
    </xf>
    <xf numFmtId="0" fontId="106" fillId="33" borderId="3" xfId="0" applyFont="1" applyFill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3" xfId="285" applyFont="1" applyFill="1" applyBorder="1" applyAlignment="1" applyProtection="1">
      <alignment vertical="top" wrapText="1"/>
      <protection locked="0"/>
    </xf>
    <xf numFmtId="0" fontId="11" fillId="0" borderId="3" xfId="0" applyFont="1" applyBorder="1" applyAlignment="1">
      <alignment horizontal="right" vertical="top" wrapText="1"/>
    </xf>
    <xf numFmtId="0" fontId="106" fillId="0" borderId="3" xfId="0" applyFont="1" applyFill="1" applyBorder="1" applyAlignment="1">
      <alignment vertical="top" wrapText="1"/>
    </xf>
    <xf numFmtId="0" fontId="11" fillId="0" borderId="3" xfId="285" applyFont="1" applyFill="1" applyBorder="1" applyAlignment="1" applyProtection="1">
      <alignment horizontal="right" vertical="top" wrapText="1"/>
      <protection locked="0"/>
    </xf>
    <xf numFmtId="0" fontId="11" fillId="0" borderId="3" xfId="0" applyFont="1" applyFill="1" applyBorder="1" applyAlignment="1">
      <alignment horizontal="right" vertical="top" wrapText="1"/>
    </xf>
    <xf numFmtId="0" fontId="11" fillId="0" borderId="15" xfId="285" applyFont="1" applyFill="1" applyBorder="1" applyAlignment="1" applyProtection="1">
      <alignment horizontal="center" vertical="top" wrapText="1"/>
      <protection locked="0"/>
    </xf>
    <xf numFmtId="0" fontId="11" fillId="0" borderId="3" xfId="0" applyFont="1" applyFill="1" applyBorder="1" applyAlignment="1">
      <alignment horizontal="center" vertical="top"/>
    </xf>
    <xf numFmtId="0" fontId="11" fillId="0" borderId="16" xfId="285" applyFont="1" applyFill="1" applyBorder="1" applyAlignment="1" applyProtection="1">
      <alignment vertical="top" wrapText="1"/>
      <protection locked="0"/>
    </xf>
    <xf numFmtId="0" fontId="107" fillId="0" borderId="3" xfId="0" applyFont="1" applyBorder="1" applyAlignment="1">
      <alignment vertical="top" wrapText="1"/>
    </xf>
    <xf numFmtId="0" fontId="11" fillId="0" borderId="15" xfId="285" applyFont="1" applyFill="1" applyBorder="1" applyAlignment="1" applyProtection="1">
      <alignment vertical="top" wrapText="1"/>
      <protection locked="0"/>
    </xf>
    <xf numFmtId="0" fontId="107" fillId="0" borderId="3" xfId="0" applyFont="1" applyFill="1" applyBorder="1" applyAlignment="1">
      <alignment horizontal="right" vertical="top" wrapText="1"/>
    </xf>
    <xf numFmtId="0" fontId="11" fillId="0" borderId="3" xfId="0" applyFont="1" applyFill="1" applyBorder="1" applyAlignment="1">
      <alignment horizontal="right" vertical="top"/>
    </xf>
    <xf numFmtId="0" fontId="11" fillId="0" borderId="15" xfId="0" applyFont="1" applyBorder="1" applyAlignment="1">
      <alignment vertical="top"/>
    </xf>
    <xf numFmtId="0" fontId="11" fillId="0" borderId="3" xfId="0" applyFont="1" applyBorder="1" applyAlignment="1">
      <alignment vertical="top"/>
    </xf>
    <xf numFmtId="0" fontId="11" fillId="0" borderId="3" xfId="285" applyFont="1" applyBorder="1" applyAlignment="1">
      <alignment vertical="top" wrapText="1"/>
    </xf>
    <xf numFmtId="0" fontId="11" fillId="0" borderId="26" xfId="0" applyFont="1" applyBorder="1" applyAlignment="1">
      <alignment vertical="top"/>
    </xf>
    <xf numFmtId="0" fontId="11" fillId="0" borderId="13" xfId="0" applyFont="1" applyBorder="1" applyAlignment="1">
      <alignment vertical="top"/>
    </xf>
    <xf numFmtId="0" fontId="11" fillId="0" borderId="13" xfId="285" applyFont="1" applyFill="1" applyBorder="1" applyAlignment="1" applyProtection="1">
      <alignment horizontal="center" vertical="top" wrapText="1"/>
      <protection locked="0"/>
    </xf>
    <xf numFmtId="0" fontId="108" fillId="0" borderId="3" xfId="0" applyFont="1" applyBorder="1" applyAlignment="1">
      <alignment vertical="top"/>
    </xf>
    <xf numFmtId="0" fontId="11" fillId="0" borderId="27" xfId="285" applyFont="1" applyFill="1" applyBorder="1" applyAlignment="1" applyProtection="1">
      <alignment vertical="top" wrapText="1"/>
      <protection locked="0"/>
    </xf>
    <xf numFmtId="0" fontId="107" fillId="0" borderId="20" xfId="0" applyFont="1" applyBorder="1" applyAlignment="1">
      <alignment vertical="top" wrapText="1"/>
    </xf>
    <xf numFmtId="0" fontId="11" fillId="0" borderId="20" xfId="285" applyFont="1" applyFill="1" applyBorder="1" applyAlignment="1" applyProtection="1">
      <alignment horizontal="center" vertical="top" wrapText="1"/>
      <protection locked="0"/>
    </xf>
    <xf numFmtId="0" fontId="11" fillId="0" borderId="15" xfId="285" applyFont="1" applyFill="1" applyBorder="1" applyAlignment="1" applyProtection="1">
      <alignment horizontal="right" vertical="top" wrapText="1"/>
      <protection locked="0"/>
    </xf>
    <xf numFmtId="0" fontId="107" fillId="0" borderId="3" xfId="0" applyFont="1" applyBorder="1" applyAlignment="1">
      <alignment horizontal="right" vertical="top" wrapText="1"/>
    </xf>
    <xf numFmtId="0" fontId="107" fillId="0" borderId="20" xfId="0" applyFont="1" applyBorder="1" applyAlignment="1">
      <alignment vertical="top"/>
    </xf>
    <xf numFmtId="0" fontId="107" fillId="0" borderId="3" xfId="0" applyFont="1" applyBorder="1" applyAlignment="1">
      <alignment vertical="top"/>
    </xf>
    <xf numFmtId="0" fontId="107" fillId="0" borderId="3" xfId="0" applyFont="1" applyFill="1" applyBorder="1" applyAlignment="1">
      <alignment horizontal="right" vertical="top"/>
    </xf>
    <xf numFmtId="0" fontId="11" fillId="0" borderId="27" xfId="0" applyFont="1" applyBorder="1" applyAlignment="1">
      <alignment vertical="top"/>
    </xf>
    <xf numFmtId="0" fontId="11" fillId="0" borderId="20" xfId="0" applyFont="1" applyBorder="1" applyAlignment="1">
      <alignment vertical="top"/>
    </xf>
    <xf numFmtId="0" fontId="11" fillId="0" borderId="17" xfId="285" applyFont="1" applyFill="1" applyBorder="1" applyAlignment="1" applyProtection="1">
      <alignment vertical="top" wrapText="1"/>
      <protection locked="0"/>
    </xf>
    <xf numFmtId="0" fontId="106" fillId="0" borderId="3" xfId="0" applyFont="1" applyBorder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06" fillId="33" borderId="13" xfId="0" applyFont="1" applyFill="1" applyBorder="1" applyAlignment="1">
      <alignment vertical="top" wrapText="1"/>
    </xf>
    <xf numFmtId="0" fontId="11" fillId="0" borderId="13" xfId="0" applyFont="1" applyBorder="1" applyAlignment="1">
      <alignment vertical="top" wrapText="1"/>
    </xf>
    <xf numFmtId="0" fontId="11" fillId="0" borderId="13" xfId="0" applyFont="1" applyBorder="1" applyAlignment="1">
      <alignment horizontal="right" vertical="top" wrapText="1"/>
    </xf>
    <xf numFmtId="0" fontId="11" fillId="0" borderId="14" xfId="285" applyFont="1" applyFill="1" applyBorder="1" applyAlignment="1" applyProtection="1">
      <alignment vertical="top" wrapText="1"/>
      <protection locked="0"/>
    </xf>
    <xf numFmtId="0" fontId="11" fillId="0" borderId="28" xfId="285" applyFont="1" applyFill="1" applyBorder="1" applyAlignment="1" applyProtection="1">
      <alignment vertical="top" wrapText="1"/>
      <protection locked="0"/>
    </xf>
    <xf numFmtId="0" fontId="106" fillId="33" borderId="29" xfId="0" applyFont="1" applyFill="1" applyBorder="1" applyAlignment="1">
      <alignment vertical="top" wrapText="1"/>
    </xf>
    <xf numFmtId="0" fontId="11" fillId="0" borderId="20" xfId="285" applyFont="1" applyFill="1" applyBorder="1" applyAlignment="1" applyProtection="1">
      <alignment vertical="top" wrapText="1"/>
      <protection locked="0"/>
    </xf>
    <xf numFmtId="0" fontId="11" fillId="0" borderId="20" xfId="0" applyFont="1" applyBorder="1" applyAlignment="1">
      <alignment horizontal="right" vertical="top" wrapText="1"/>
    </xf>
    <xf numFmtId="0" fontId="70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center" vertical="center"/>
    </xf>
    <xf numFmtId="2" fontId="5" fillId="29" borderId="3" xfId="292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0" fontId="80" fillId="0" borderId="3" xfId="285" applyFont="1" applyFill="1" applyBorder="1" applyAlignment="1" applyProtection="1">
      <alignment horizontal="center" vertical="center" wrapText="1"/>
      <protection locked="0"/>
    </xf>
    <xf numFmtId="0" fontId="80" fillId="0" borderId="3" xfId="285" applyFont="1" applyFill="1" applyBorder="1" applyAlignment="1">
      <alignment horizontal="center" vertical="center" wrapText="1"/>
    </xf>
    <xf numFmtId="0" fontId="80" fillId="0" borderId="13" xfId="285" applyFont="1" applyBorder="1" applyAlignment="1">
      <alignment horizontal="center"/>
    </xf>
    <xf numFmtId="0" fontId="80" fillId="0" borderId="3" xfId="285" applyFont="1" applyBorder="1" applyAlignment="1">
      <alignment horizontal="center" vertical="top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245" applyFont="1" applyFill="1" applyBorder="1" applyAlignment="1">
      <alignment horizontal="left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178" fontId="5" fillId="32" borderId="3" xfId="0" applyNumberFormat="1" applyFont="1" applyFill="1" applyBorder="1" applyAlignment="1">
      <alignment horizontal="center" vertical="center" wrapText="1"/>
    </xf>
    <xf numFmtId="173" fontId="109" fillId="0" borderId="3" xfId="0" applyNumberFormat="1" applyFont="1" applyFill="1" applyBorder="1" applyAlignment="1">
      <alignment horizontal="center" vertical="center" wrapText="1"/>
    </xf>
    <xf numFmtId="0" fontId="11" fillId="0" borderId="16" xfId="285" applyFont="1" applyBorder="1" applyAlignment="1">
      <alignment horizontal="left"/>
    </xf>
    <xf numFmtId="173" fontId="110" fillId="0" borderId="3" xfId="0" applyNumberFormat="1" applyFont="1" applyFill="1" applyBorder="1" applyAlignment="1">
      <alignment horizontal="center" vertical="center" wrapText="1"/>
    </xf>
    <xf numFmtId="173" fontId="111" fillId="0" borderId="3" xfId="0" applyNumberFormat="1" applyFont="1" applyFill="1" applyBorder="1" applyAlignment="1">
      <alignment horizontal="center" vertical="center" wrapText="1"/>
    </xf>
    <xf numFmtId="173" fontId="111" fillId="29" borderId="3" xfId="0" applyNumberFormat="1" applyFont="1" applyFill="1" applyBorder="1" applyAlignment="1">
      <alignment horizontal="center" vertical="center" wrapText="1"/>
    </xf>
    <xf numFmtId="178" fontId="111" fillId="29" borderId="3" xfId="0" applyNumberFormat="1" applyFont="1" applyFill="1" applyBorder="1" applyAlignment="1">
      <alignment horizontal="center" vertical="center" wrapText="1"/>
    </xf>
    <xf numFmtId="0" fontId="112" fillId="0" borderId="3" xfId="0" applyFont="1" applyFill="1" applyBorder="1" applyAlignment="1">
      <alignment horizontal="center" vertical="center"/>
    </xf>
    <xf numFmtId="179" fontId="109" fillId="32" borderId="3" xfId="0" applyNumberFormat="1" applyFont="1" applyFill="1" applyBorder="1" applyAlignment="1">
      <alignment horizontal="center" vertical="center" wrapText="1"/>
    </xf>
    <xf numFmtId="178" fontId="109" fillId="32" borderId="3" xfId="0" applyNumberFormat="1" applyFont="1" applyFill="1" applyBorder="1" applyAlignment="1">
      <alignment horizontal="center" vertical="center" wrapText="1"/>
    </xf>
    <xf numFmtId="0" fontId="80" fillId="0" borderId="16" xfId="285" applyFont="1" applyBorder="1" applyAlignment="1">
      <alignment horizontal="center" vertical="top"/>
    </xf>
    <xf numFmtId="0" fontId="11" fillId="0" borderId="15" xfId="0" applyFont="1" applyBorder="1" applyAlignment="1">
      <alignment vertical="top" wrapText="1"/>
    </xf>
    <xf numFmtId="0" fontId="11" fillId="0" borderId="15" xfId="285" applyFont="1" applyFill="1" applyBorder="1" applyAlignment="1" applyProtection="1">
      <alignment horizontal="center" vertical="center" wrapText="1"/>
      <protection locked="0"/>
    </xf>
    <xf numFmtId="0" fontId="11" fillId="0" borderId="3" xfId="285" applyFont="1" applyFill="1" applyBorder="1" applyAlignment="1" applyProtection="1">
      <alignment wrapText="1"/>
      <protection locked="0"/>
    </xf>
    <xf numFmtId="0" fontId="11" fillId="0" borderId="3" xfId="0" applyFont="1" applyBorder="1" applyAlignment="1">
      <alignment horizontal="right" wrapText="1"/>
    </xf>
    <xf numFmtId="0" fontId="11" fillId="0" borderId="16" xfId="285" applyFont="1" applyFill="1" applyBorder="1" applyAlignment="1" applyProtection="1">
      <alignment vertical="center" wrapText="1"/>
      <protection locked="0"/>
    </xf>
    <xf numFmtId="0" fontId="107" fillId="0" borderId="3" xfId="0" applyFont="1" applyBorder="1" applyAlignment="1">
      <alignment vertical="center" wrapText="1"/>
    </xf>
    <xf numFmtId="0" fontId="11" fillId="0" borderId="3" xfId="285" applyFont="1" applyBorder="1" applyAlignment="1">
      <alignment horizontal="center" wrapText="1"/>
    </xf>
    <xf numFmtId="0" fontId="107" fillId="0" borderId="3" xfId="0" applyFont="1" applyFill="1" applyBorder="1" applyAlignment="1">
      <alignment horizontal="right" vertical="center" wrapText="1"/>
    </xf>
    <xf numFmtId="0" fontId="11" fillId="0" borderId="15" xfId="0" applyFont="1" applyFill="1" applyBorder="1" applyAlignment="1">
      <alignment vertical="top" wrapText="1"/>
    </xf>
    <xf numFmtId="0" fontId="11" fillId="0" borderId="3" xfId="0" applyFont="1" applyFill="1" applyBorder="1" applyAlignment="1">
      <alignment horizontal="right" wrapText="1"/>
    </xf>
    <xf numFmtId="0" fontId="107" fillId="0" borderId="3" xfId="0" applyFont="1" applyFill="1" applyBorder="1" applyAlignment="1">
      <alignment vertical="center" wrapText="1"/>
    </xf>
    <xf numFmtId="0" fontId="11" fillId="0" borderId="3" xfId="0" applyFont="1" applyBorder="1" applyAlignment="1">
      <alignment wrapText="1"/>
    </xf>
    <xf numFmtId="0" fontId="113" fillId="0" borderId="3" xfId="0" applyFont="1" applyFill="1" applyBorder="1" applyAlignment="1">
      <alignment vertical="top" wrapText="1"/>
    </xf>
    <xf numFmtId="0" fontId="11" fillId="0" borderId="26" xfId="0" applyFont="1" applyBorder="1" applyAlignment="1">
      <alignment vertical="top" wrapText="1"/>
    </xf>
    <xf numFmtId="0" fontId="11" fillId="0" borderId="26" xfId="285" applyFont="1" applyFill="1" applyBorder="1" applyAlignment="1" applyProtection="1">
      <alignment horizontal="center" vertical="center" wrapText="1"/>
      <protection locked="0"/>
    </xf>
    <xf numFmtId="0" fontId="11" fillId="0" borderId="13" xfId="0" applyFont="1" applyBorder="1" applyAlignment="1">
      <alignment horizontal="right" wrapText="1"/>
    </xf>
    <xf numFmtId="0" fontId="106" fillId="33" borderId="3" xfId="0" applyFont="1" applyFill="1" applyBorder="1" applyAlignment="1">
      <alignment wrapText="1"/>
    </xf>
    <xf numFmtId="0" fontId="11" fillId="0" borderId="14" xfId="285" applyFont="1" applyFill="1" applyBorder="1" applyAlignment="1" applyProtection="1">
      <alignment wrapText="1"/>
      <protection locked="0"/>
    </xf>
    <xf numFmtId="0" fontId="11" fillId="0" borderId="20" xfId="285" applyFont="1" applyFill="1" applyBorder="1" applyAlignment="1" applyProtection="1">
      <alignment wrapText="1"/>
      <protection locked="0"/>
    </xf>
    <xf numFmtId="0" fontId="11" fillId="0" borderId="20" xfId="0" applyFont="1" applyBorder="1" applyAlignment="1">
      <alignment horizontal="right" wrapText="1"/>
    </xf>
    <xf numFmtId="0" fontId="11" fillId="0" borderId="13" xfId="0" applyFont="1" applyBorder="1" applyAlignment="1">
      <alignment wrapText="1"/>
    </xf>
    <xf numFmtId="0" fontId="106" fillId="33" borderId="14" xfId="0" applyFont="1" applyFill="1" applyBorder="1" applyAlignment="1">
      <alignment vertical="top" wrapText="1"/>
    </xf>
    <xf numFmtId="0" fontId="11" fillId="0" borderId="20" xfId="0" applyFont="1" applyBorder="1" applyAlignment="1">
      <alignment horizontal="justify" vertical="center"/>
    </xf>
    <xf numFmtId="0" fontId="0" fillId="0" borderId="3" xfId="0" applyBorder="1" applyAlignment="1">
      <alignment wrapText="1"/>
    </xf>
    <xf numFmtId="0" fontId="0" fillId="0" borderId="20" xfId="0" applyBorder="1" applyAlignment="1">
      <alignment wrapText="1"/>
    </xf>
    <xf numFmtId="0" fontId="12" fillId="0" borderId="20" xfId="285" applyFont="1" applyFill="1" applyBorder="1" applyAlignment="1" applyProtection="1">
      <alignment horizontal="right" vertical="center" wrapText="1"/>
      <protection locked="0"/>
    </xf>
    <xf numFmtId="0" fontId="0" fillId="0" borderId="3" xfId="0" applyBorder="1" applyAlignment="1">
      <alignment horizontal="center"/>
    </xf>
    <xf numFmtId="0" fontId="70" fillId="0" borderId="0" xfId="0" applyFont="1" applyFill="1" applyAlignment="1">
      <alignment horizontal="left" vertical="justify"/>
    </xf>
    <xf numFmtId="170" fontId="5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4" fillId="0" borderId="3" xfId="0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0" fontId="7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74" fillId="0" borderId="17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5" fillId="0" borderId="16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84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justify"/>
    </xf>
    <xf numFmtId="0" fontId="69" fillId="34" borderId="0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5" fillId="0" borderId="14" xfId="245" applyFont="1" applyFill="1" applyBorder="1" applyAlignment="1">
      <alignment horizontal="center" vertical="center"/>
    </xf>
    <xf numFmtId="0" fontId="5" fillId="0" borderId="16" xfId="245" applyFont="1" applyFill="1" applyBorder="1" applyAlignment="1">
      <alignment horizontal="center" vertical="center"/>
    </xf>
    <xf numFmtId="0" fontId="5" fillId="0" borderId="15" xfId="245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justify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34" borderId="0" xfId="245" applyFont="1" applyFill="1" applyBorder="1" applyAlignment="1">
      <alignment horizontal="center" vertical="center"/>
    </xf>
    <xf numFmtId="0" fontId="70" fillId="0" borderId="3" xfId="245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justify"/>
    </xf>
    <xf numFmtId="0" fontId="4" fillId="0" borderId="3" xfId="245" applyFont="1" applyFill="1" applyBorder="1" applyAlignment="1">
      <alignment horizontal="left" vertical="center" wrapText="1"/>
    </xf>
    <xf numFmtId="3" fontId="5" fillId="0" borderId="14" xfId="0" applyNumberFormat="1" applyFont="1" applyFill="1" applyBorder="1" applyAlignment="1">
      <alignment horizontal="right" vertical="center" wrapText="1"/>
    </xf>
    <xf numFmtId="3" fontId="5" fillId="0" borderId="16" xfId="0" quotePrefix="1" applyNumberFormat="1" applyFont="1" applyFill="1" applyBorder="1" applyAlignment="1">
      <alignment horizontal="right" vertical="center" wrapText="1"/>
    </xf>
    <xf numFmtId="3" fontId="5" fillId="0" borderId="15" xfId="0" quotePrefix="1" applyNumberFormat="1" applyFont="1" applyFill="1" applyBorder="1" applyAlignment="1">
      <alignment horizontal="right" vertical="center" wrapText="1"/>
    </xf>
    <xf numFmtId="0" fontId="4" fillId="34" borderId="0" xfId="0" applyFont="1" applyFill="1" applyBorder="1" applyAlignment="1">
      <alignment horizontal="center" vertical="center"/>
    </xf>
    <xf numFmtId="0" fontId="70" fillId="0" borderId="3" xfId="0" applyFont="1" applyFill="1" applyBorder="1" applyAlignment="1">
      <alignment horizontal="center" vertical="center" wrapText="1" shrinkToFit="1"/>
    </xf>
    <xf numFmtId="0" fontId="6" fillId="0" borderId="3" xfId="245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left" vertical="justify" wrapText="1"/>
    </xf>
    <xf numFmtId="0" fontId="5" fillId="0" borderId="0" xfId="0" applyFont="1" applyFill="1" applyBorder="1" applyAlignment="1">
      <alignment vertical="center"/>
    </xf>
    <xf numFmtId="0" fontId="70" fillId="0" borderId="0" xfId="0" applyFont="1" applyFill="1" applyAlignment="1">
      <alignment horizontal="center" vertical="justify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left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170" fontId="9" fillId="0" borderId="0" xfId="0" applyNumberFormat="1" applyFont="1" applyFill="1" applyBorder="1" applyAlignment="1">
      <alignment horizontal="center" wrapText="1"/>
    </xf>
    <xf numFmtId="0" fontId="9" fillId="0" borderId="0" xfId="0" applyFont="1" applyFill="1" applyBorder="1" applyAlignment="1"/>
    <xf numFmtId="0" fontId="69" fillId="0" borderId="0" xfId="237" applyNumberFormat="1" applyFont="1" applyFill="1" applyBorder="1" applyAlignment="1">
      <alignment horizontal="center" vertical="center" wrapText="1"/>
    </xf>
    <xf numFmtId="0" fontId="9" fillId="0" borderId="13" xfId="237" applyNumberFormat="1" applyFont="1" applyFill="1" applyBorder="1" applyAlignment="1">
      <alignment horizontal="center" vertical="center" wrapText="1"/>
    </xf>
    <xf numFmtId="0" fontId="9" fillId="0" borderId="20" xfId="237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178" fontId="109" fillId="0" borderId="35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70" fillId="0" borderId="14" xfId="0" applyFont="1" applyFill="1" applyBorder="1" applyAlignment="1">
      <alignment horizontal="center" vertical="center"/>
    </xf>
    <xf numFmtId="0" fontId="70" fillId="0" borderId="16" xfId="0" applyFont="1" applyFill="1" applyBorder="1" applyAlignment="1">
      <alignment horizontal="center" vertical="center"/>
    </xf>
    <xf numFmtId="0" fontId="70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 wrapText="1" shrinkToFit="1"/>
    </xf>
    <xf numFmtId="178" fontId="5" fillId="0" borderId="45" xfId="0" applyNumberFormat="1" applyFont="1" applyFill="1" applyBorder="1" applyAlignment="1">
      <alignment horizontal="center" vertical="center" wrapText="1"/>
    </xf>
    <xf numFmtId="178" fontId="5" fillId="0" borderId="46" xfId="0" applyNumberFormat="1" applyFont="1" applyFill="1" applyBorder="1" applyAlignment="1">
      <alignment horizontal="center" vertical="center" wrapText="1"/>
    </xf>
    <xf numFmtId="178" fontId="5" fillId="0" borderId="35" xfId="0" applyNumberFormat="1" applyFont="1" applyFill="1" applyBorder="1" applyAlignment="1">
      <alignment horizontal="center" vertical="center" wrapText="1"/>
    </xf>
    <xf numFmtId="170" fontId="5" fillId="0" borderId="14" xfId="0" applyNumberFormat="1" applyFont="1" applyFill="1" applyBorder="1" applyAlignment="1">
      <alignment horizontal="center" vertical="center" wrapText="1"/>
    </xf>
    <xf numFmtId="170" fontId="5" fillId="0" borderId="15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center" vertical="center"/>
    </xf>
    <xf numFmtId="178" fontId="5" fillId="0" borderId="43" xfId="0" applyNumberFormat="1" applyFont="1" applyFill="1" applyBorder="1" applyAlignment="1">
      <alignment horizontal="center" vertical="center" wrapText="1"/>
    </xf>
    <xf numFmtId="178" fontId="5" fillId="0" borderId="44" xfId="0" applyNumberFormat="1" applyFont="1" applyFill="1" applyBorder="1" applyAlignment="1">
      <alignment horizontal="center" vertical="center" wrapText="1"/>
    </xf>
    <xf numFmtId="178" fontId="5" fillId="0" borderId="30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8" fontId="5" fillId="0" borderId="31" xfId="0" applyNumberFormat="1" applyFont="1" applyFill="1" applyBorder="1" applyAlignment="1">
      <alignment horizontal="center" vertical="center" wrapText="1"/>
    </xf>
    <xf numFmtId="178" fontId="5" fillId="0" borderId="20" xfId="0" applyNumberFormat="1" applyFont="1" applyFill="1" applyBorder="1" applyAlignment="1">
      <alignment horizontal="center" vertical="center" wrapText="1"/>
    </xf>
    <xf numFmtId="178" fontId="109" fillId="0" borderId="30" xfId="0" applyNumberFormat="1" applyFont="1" applyFill="1" applyBorder="1" applyAlignment="1">
      <alignment horizontal="center" vertical="center" wrapText="1"/>
    </xf>
    <xf numFmtId="178" fontId="109" fillId="0" borderId="20" xfId="0" applyNumberFormat="1" applyFont="1" applyFill="1" applyBorder="1" applyAlignment="1">
      <alignment horizontal="center" vertical="center" wrapText="1"/>
    </xf>
    <xf numFmtId="2" fontId="5" fillId="29" borderId="3" xfId="292" applyNumberFormat="1" applyFont="1" applyFill="1" applyBorder="1" applyAlignment="1">
      <alignment horizontal="center" vertical="center" wrapText="1"/>
    </xf>
    <xf numFmtId="2" fontId="5" fillId="29" borderId="12" xfId="292" applyNumberFormat="1" applyFont="1" applyFill="1" applyBorder="1" applyAlignment="1">
      <alignment horizontal="center" vertical="center" wrapText="1"/>
    </xf>
    <xf numFmtId="178" fontId="5" fillId="29" borderId="30" xfId="0" applyNumberFormat="1" applyFont="1" applyFill="1" applyBorder="1" applyAlignment="1">
      <alignment horizontal="center" vertical="center" wrapText="1"/>
    </xf>
    <xf numFmtId="178" fontId="109" fillId="0" borderId="31" xfId="0" applyNumberFormat="1" applyFont="1" applyFill="1" applyBorder="1" applyAlignment="1">
      <alignment horizontal="center" vertical="center" wrapText="1"/>
    </xf>
    <xf numFmtId="2" fontId="5" fillId="29" borderId="30" xfId="292" applyNumberFormat="1" applyFont="1" applyFill="1" applyBorder="1" applyAlignment="1">
      <alignment horizontal="center" vertical="center" wrapText="1"/>
    </xf>
    <xf numFmtId="2" fontId="5" fillId="29" borderId="32" xfId="292" applyNumberFormat="1" applyFont="1" applyFill="1" applyBorder="1" applyAlignment="1">
      <alignment horizontal="center" vertical="center" wrapText="1"/>
    </xf>
    <xf numFmtId="178" fontId="109" fillId="0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78" fontId="5" fillId="29" borderId="31" xfId="0" applyNumberFormat="1" applyFont="1" applyFill="1" applyBorder="1" applyAlignment="1">
      <alignment horizontal="center" vertical="center" wrapText="1"/>
    </xf>
    <xf numFmtId="2" fontId="5" fillId="29" borderId="31" xfId="292" applyNumberFormat="1" applyFont="1" applyFill="1" applyBorder="1" applyAlignment="1">
      <alignment horizontal="center" vertical="center" wrapText="1"/>
    </xf>
    <xf numFmtId="2" fontId="5" fillId="29" borderId="34" xfId="292" applyNumberFormat="1" applyFont="1" applyFill="1" applyBorder="1" applyAlignment="1">
      <alignment horizontal="center" vertical="center" wrapText="1"/>
    </xf>
    <xf numFmtId="178" fontId="5" fillId="0" borderId="33" xfId="0" applyNumberFormat="1" applyFont="1" applyFill="1" applyBorder="1" applyAlignment="1">
      <alignment horizontal="center" vertical="center" wrapText="1"/>
    </xf>
    <xf numFmtId="178" fontId="5" fillId="29" borderId="13" xfId="0" applyNumberFormat="1" applyFont="1" applyFill="1" applyBorder="1" applyAlignment="1">
      <alignment horizontal="center" vertical="center" wrapText="1"/>
    </xf>
    <xf numFmtId="2" fontId="5" fillId="29" borderId="13" xfId="292" applyNumberFormat="1" applyFont="1" applyFill="1" applyBorder="1" applyAlignment="1">
      <alignment horizontal="center" vertical="center" wrapText="1"/>
    </xf>
    <xf numFmtId="2" fontId="5" fillId="29" borderId="42" xfId="292" applyNumberFormat="1" applyFont="1" applyFill="1" applyBorder="1" applyAlignment="1">
      <alignment horizontal="center" vertical="center" wrapText="1"/>
    </xf>
    <xf numFmtId="178" fontId="5" fillId="0" borderId="13" xfId="0" applyNumberFormat="1" applyFont="1" applyFill="1" applyBorder="1" applyAlignment="1">
      <alignment horizontal="center" vertical="center" wrapText="1"/>
    </xf>
    <xf numFmtId="178" fontId="109" fillId="32" borderId="13" xfId="0" applyNumberFormat="1" applyFont="1" applyFill="1" applyBorder="1" applyAlignment="1">
      <alignment horizontal="center" vertical="center" wrapText="1"/>
    </xf>
    <xf numFmtId="178" fontId="109" fillId="32" borderId="30" xfId="0" applyNumberFormat="1" applyFont="1" applyFill="1" applyBorder="1" applyAlignment="1">
      <alignment horizontal="center" vertical="center" wrapText="1"/>
    </xf>
    <xf numFmtId="2" fontId="5" fillId="29" borderId="20" xfId="292" applyNumberFormat="1" applyFont="1" applyFill="1" applyBorder="1" applyAlignment="1">
      <alignment horizontal="center" vertical="center" wrapText="1"/>
    </xf>
    <xf numFmtId="2" fontId="5" fillId="29" borderId="40" xfId="292" applyNumberFormat="1" applyFont="1" applyFill="1" applyBorder="1" applyAlignment="1">
      <alignment horizontal="center" vertical="center" wrapText="1"/>
    </xf>
    <xf numFmtId="178" fontId="109" fillId="32" borderId="3" xfId="0" applyNumberFormat="1" applyFont="1" applyFill="1" applyBorder="1" applyAlignment="1">
      <alignment horizontal="center" vertical="center" wrapText="1"/>
    </xf>
    <xf numFmtId="178" fontId="5" fillId="0" borderId="47" xfId="0" applyNumberFormat="1" applyFont="1" applyFill="1" applyBorder="1" applyAlignment="1">
      <alignment horizontal="center" vertical="center" wrapText="1"/>
    </xf>
    <xf numFmtId="178" fontId="5" fillId="0" borderId="48" xfId="0" applyNumberFormat="1" applyFont="1" applyFill="1" applyBorder="1" applyAlignment="1">
      <alignment horizontal="center" vertical="center" wrapText="1"/>
    </xf>
    <xf numFmtId="178" fontId="5" fillId="0" borderId="29" xfId="0" applyNumberFormat="1" applyFont="1" applyFill="1" applyBorder="1" applyAlignment="1">
      <alignment horizontal="center" vertical="center" wrapText="1"/>
    </xf>
    <xf numFmtId="178" fontId="5" fillId="0" borderId="27" xfId="0" applyNumberFormat="1" applyFont="1" applyFill="1" applyBorder="1" applyAlignment="1">
      <alignment horizontal="center" vertical="center" wrapText="1"/>
    </xf>
    <xf numFmtId="0" fontId="5" fillId="0" borderId="49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70" fillId="0" borderId="14" xfId="0" applyFont="1" applyFill="1" applyBorder="1" applyAlignment="1">
      <alignment horizontal="center" vertical="center" wrapText="1"/>
    </xf>
    <xf numFmtId="0" fontId="70" fillId="0" borderId="16" xfId="0" applyFont="1" applyFill="1" applyBorder="1" applyAlignment="1">
      <alignment horizontal="center"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left" vertical="center" wrapText="1"/>
    </xf>
    <xf numFmtId="178" fontId="5" fillId="29" borderId="14" xfId="0" applyNumberFormat="1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178" fontId="109" fillId="32" borderId="20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178" fontId="109" fillId="32" borderId="31" xfId="0" applyNumberFormat="1" applyFont="1" applyFill="1" applyBorder="1" applyAlignment="1">
      <alignment horizontal="center" vertical="center" wrapText="1"/>
    </xf>
    <xf numFmtId="178" fontId="5" fillId="29" borderId="20" xfId="0" applyNumberFormat="1" applyFont="1" applyFill="1" applyBorder="1" applyAlignment="1">
      <alignment horizontal="center" vertical="center" wrapText="1"/>
    </xf>
    <xf numFmtId="0" fontId="70" fillId="0" borderId="28" xfId="0" applyFont="1" applyFill="1" applyBorder="1" applyAlignment="1">
      <alignment horizontal="center" vertical="center" wrapText="1"/>
    </xf>
    <xf numFmtId="0" fontId="70" fillId="0" borderId="26" xfId="0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4" fillId="34" borderId="0" xfId="0" applyFont="1" applyFill="1" applyAlignment="1">
      <alignment horizontal="center" vertical="center"/>
    </xf>
    <xf numFmtId="0" fontId="5" fillId="34" borderId="0" xfId="0" applyFont="1" applyFill="1" applyBorder="1" applyAlignment="1">
      <alignment horizontal="center" vertical="center"/>
    </xf>
    <xf numFmtId="0" fontId="70" fillId="34" borderId="0" xfId="0" applyFont="1" applyFill="1" applyBorder="1" applyAlignment="1">
      <alignment horizontal="center" vertical="justify"/>
    </xf>
    <xf numFmtId="170" fontId="9" fillId="0" borderId="14" xfId="0" applyNumberFormat="1" applyFont="1" applyFill="1" applyBorder="1" applyAlignment="1">
      <alignment horizontal="center" vertical="center" wrapText="1"/>
    </xf>
    <xf numFmtId="170" fontId="9" fillId="0" borderId="15" xfId="0" applyNumberFormat="1" applyFont="1" applyFill="1" applyBorder="1" applyAlignment="1">
      <alignment horizontal="center" vertical="center" wrapText="1"/>
    </xf>
    <xf numFmtId="178" fontId="9" fillId="29" borderId="14" xfId="0" applyNumberFormat="1" applyFont="1" applyFill="1" applyBorder="1" applyAlignment="1">
      <alignment horizontal="center" vertical="center" wrapText="1"/>
    </xf>
    <xf numFmtId="178" fontId="9" fillId="29" borderId="15" xfId="0" applyNumberFormat="1" applyFont="1" applyFill="1" applyBorder="1" applyAlignment="1">
      <alignment horizontal="center"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170" fontId="9" fillId="29" borderId="14" xfId="0" applyNumberFormat="1" applyFont="1" applyFill="1" applyBorder="1" applyAlignment="1">
      <alignment horizontal="center" vertical="center" wrapText="1"/>
    </xf>
    <xf numFmtId="170" fontId="9" fillId="29" borderId="15" xfId="0" applyNumberFormat="1" applyFont="1" applyFill="1" applyBorder="1" applyAlignment="1">
      <alignment horizontal="center" vertical="center" wrapText="1"/>
    </xf>
    <xf numFmtId="178" fontId="9" fillId="0" borderId="14" xfId="0" applyNumberFormat="1" applyFont="1" applyFill="1" applyBorder="1" applyAlignment="1">
      <alignment horizontal="center" vertical="center" wrapText="1"/>
    </xf>
    <xf numFmtId="178" fontId="9" fillId="0" borderId="15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3" fontId="9" fillId="0" borderId="14" xfId="0" applyNumberFormat="1" applyFont="1" applyFill="1" applyBorder="1" applyAlignment="1">
      <alignment horizontal="left" vertical="center" wrapText="1"/>
    </xf>
    <xf numFmtId="3" fontId="9" fillId="0" borderId="16" xfId="0" applyNumberFormat="1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178" fontId="9" fillId="29" borderId="3" xfId="0" applyNumberFormat="1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horizontal="center" vertical="center" wrapText="1" shrinkToFit="1"/>
    </xf>
    <xf numFmtId="0" fontId="5" fillId="0" borderId="36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5" fillId="0" borderId="37" xfId="0" applyFont="1" applyFill="1" applyBorder="1" applyAlignment="1">
      <alignment horizontal="center" vertical="center" wrapText="1" shrinkToFit="1"/>
    </xf>
    <xf numFmtId="0" fontId="5" fillId="0" borderId="29" xfId="0" applyFont="1" applyFill="1" applyBorder="1" applyAlignment="1">
      <alignment horizontal="center" vertical="center" wrapText="1" shrinkToFit="1"/>
    </xf>
    <xf numFmtId="0" fontId="5" fillId="0" borderId="17" xfId="0" applyFont="1" applyFill="1" applyBorder="1" applyAlignment="1">
      <alignment horizontal="center" vertical="center" wrapText="1" shrinkToFit="1"/>
    </xf>
    <xf numFmtId="0" fontId="5" fillId="0" borderId="27" xfId="0" applyFont="1" applyFill="1" applyBorder="1" applyAlignment="1">
      <alignment horizontal="center" vertical="center" wrapText="1" shrinkToFit="1"/>
    </xf>
    <xf numFmtId="2" fontId="9" fillId="0" borderId="13" xfId="0" applyNumberFormat="1" applyFont="1" applyFill="1" applyBorder="1" applyAlignment="1">
      <alignment horizontal="center" vertical="center" wrapText="1"/>
    </xf>
    <xf numFmtId="2" fontId="9" fillId="0" borderId="20" xfId="0" applyNumberFormat="1" applyFont="1" applyFill="1" applyBorder="1" applyAlignment="1">
      <alignment horizontal="center" vertical="center" wrapText="1"/>
    </xf>
    <xf numFmtId="2" fontId="9" fillId="0" borderId="14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2" fontId="9" fillId="0" borderId="28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9" xfId="0" applyNumberFormat="1" applyFont="1" applyFill="1" applyBorder="1" applyAlignment="1">
      <alignment horizontal="center" vertical="center" wrapText="1"/>
    </xf>
    <xf numFmtId="2" fontId="9" fillId="0" borderId="27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3" fontId="9" fillId="0" borderId="3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1" fillId="0" borderId="3" xfId="245" applyFont="1" applyFill="1" applyBorder="1" applyAlignment="1">
      <alignment horizontal="center" vertical="center" wrapText="1"/>
    </xf>
    <xf numFmtId="49" fontId="74" fillId="0" borderId="3" xfId="0" applyNumberFormat="1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/>
    </xf>
    <xf numFmtId="3" fontId="5" fillId="0" borderId="3" xfId="0" applyNumberFormat="1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wrapText="1"/>
    </xf>
    <xf numFmtId="0" fontId="0" fillId="0" borderId="18" xfId="0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49" fontId="5" fillId="0" borderId="14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vertical="center" wrapText="1"/>
    </xf>
    <xf numFmtId="49" fontId="5" fillId="0" borderId="15" xfId="0" applyNumberFormat="1" applyFont="1" applyFill="1" applyBorder="1" applyAlignment="1">
      <alignment vertical="center" wrapText="1"/>
    </xf>
    <xf numFmtId="178" fontId="5" fillId="32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left"/>
    </xf>
    <xf numFmtId="0" fontId="9" fillId="0" borderId="14" xfId="0" applyNumberFormat="1" applyFont="1" applyFill="1" applyBorder="1" applyAlignment="1">
      <alignment horizontal="left" vertical="center" wrapText="1" shrinkToFit="1"/>
    </xf>
    <xf numFmtId="0" fontId="9" fillId="0" borderId="16" xfId="0" applyNumberFormat="1" applyFont="1" applyFill="1" applyBorder="1" applyAlignment="1">
      <alignment horizontal="left" vertical="center" wrapText="1" shrinkToFit="1"/>
    </xf>
    <xf numFmtId="0" fontId="9" fillId="0" borderId="15" xfId="0" applyNumberFormat="1" applyFont="1" applyFill="1" applyBorder="1" applyAlignment="1">
      <alignment horizontal="left" vertical="center" wrapText="1" shrinkToFit="1"/>
    </xf>
    <xf numFmtId="0" fontId="70" fillId="0" borderId="38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3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38" xfId="0" applyFont="1" applyFill="1" applyBorder="1" applyAlignment="1">
      <alignment horizontal="center" vertical="center" wrapText="1" shrinkToFit="1"/>
    </xf>
    <xf numFmtId="0" fontId="9" fillId="0" borderId="20" xfId="0" applyFont="1" applyFill="1" applyBorder="1" applyAlignment="1">
      <alignment horizontal="center" vertical="center" wrapText="1" shrinkToFit="1"/>
    </xf>
    <xf numFmtId="0" fontId="9" fillId="0" borderId="28" xfId="0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36" xfId="0" applyFont="1" applyFill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 wrapText="1" shrinkToFit="1"/>
    </xf>
    <xf numFmtId="0" fontId="9" fillId="0" borderId="37" xfId="0" applyFont="1" applyFill="1" applyBorder="1" applyAlignment="1">
      <alignment horizontal="center" vertical="center" wrapText="1" shrinkToFit="1"/>
    </xf>
    <xf numFmtId="178" fontId="9" fillId="29" borderId="16" xfId="0" applyNumberFormat="1" applyFont="1" applyFill="1" applyBorder="1" applyAlignment="1">
      <alignment horizontal="center" vertical="center" wrapText="1"/>
    </xf>
    <xf numFmtId="177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 shrinkToFit="1"/>
    </xf>
    <xf numFmtId="49" fontId="9" fillId="0" borderId="3" xfId="0" applyNumberFormat="1" applyFont="1" applyFill="1" applyBorder="1" applyAlignment="1">
      <alignment horizontal="left" vertical="center" wrapTex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 shrinkToFit="1"/>
    </xf>
    <xf numFmtId="3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left" vertical="center" wrapText="1" shrinkToFit="1"/>
    </xf>
    <xf numFmtId="0" fontId="9" fillId="0" borderId="16" xfId="0" applyFont="1" applyFill="1" applyBorder="1" applyAlignment="1">
      <alignment horizontal="left" vertical="center" wrapText="1" shrinkToFit="1"/>
    </xf>
    <xf numFmtId="0" fontId="9" fillId="0" borderId="15" xfId="0" applyFont="1" applyFill="1" applyBorder="1" applyAlignment="1">
      <alignment horizontal="left" vertical="center" wrapText="1" shrinkToFit="1"/>
    </xf>
    <xf numFmtId="0" fontId="9" fillId="0" borderId="29" xfId="0" applyFont="1" applyFill="1" applyBorder="1" applyAlignment="1">
      <alignment horizontal="center" vertical="center" wrapText="1" shrinkToFit="1"/>
    </xf>
    <xf numFmtId="0" fontId="9" fillId="0" borderId="27" xfId="0" applyFont="1" applyFill="1" applyBorder="1" applyAlignment="1">
      <alignment horizontal="center" vertical="center" wrapText="1" shrinkToFit="1"/>
    </xf>
    <xf numFmtId="0" fontId="70" fillId="0" borderId="14" xfId="0" applyFont="1" applyFill="1" applyBorder="1" applyAlignment="1">
      <alignment horizontal="center" vertical="center" wrapText="1" shrinkToFit="1"/>
    </xf>
    <xf numFmtId="0" fontId="70" fillId="0" borderId="15" xfId="0" applyFont="1" applyFill="1" applyBorder="1" applyAlignment="1">
      <alignment horizontal="center" vertical="center" wrapText="1" shrinkToFit="1"/>
    </xf>
    <xf numFmtId="178" fontId="9" fillId="0" borderId="16" xfId="0" applyNumberFormat="1" applyFont="1" applyFill="1" applyBorder="1" applyAlignment="1">
      <alignment horizontal="center" vertical="center" wrapText="1"/>
    </xf>
    <xf numFmtId="0" fontId="70" fillId="0" borderId="13" xfId="0" applyFont="1" applyFill="1" applyBorder="1" applyAlignment="1">
      <alignment horizontal="center" vertical="center" wrapText="1" shrinkToFit="1"/>
    </xf>
    <xf numFmtId="0" fontId="70" fillId="0" borderId="20" xfId="0" applyFont="1" applyFill="1" applyBorder="1" applyAlignment="1">
      <alignment horizontal="center" vertical="center" wrapText="1" shrinkToFit="1"/>
    </xf>
    <xf numFmtId="0" fontId="80" fillId="0" borderId="14" xfId="0" applyFont="1" applyFill="1" applyBorder="1" applyAlignment="1">
      <alignment horizontal="center" vertical="center" wrapText="1"/>
    </xf>
    <xf numFmtId="0" fontId="80" fillId="0" borderId="16" xfId="0" applyFont="1" applyFill="1" applyBorder="1" applyAlignment="1">
      <alignment horizontal="center" vertical="center" wrapText="1"/>
    </xf>
    <xf numFmtId="0" fontId="80" fillId="0" borderId="15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80" fillId="0" borderId="3" xfId="0" applyFont="1" applyFill="1" applyBorder="1" applyAlignment="1">
      <alignment horizontal="center" vertical="center" wrapText="1"/>
    </xf>
    <xf numFmtId="0" fontId="80" fillId="0" borderId="14" xfId="0" applyFont="1" applyFill="1" applyBorder="1" applyAlignment="1">
      <alignment horizontal="center" vertical="center" wrapText="1" shrinkToFit="1"/>
    </xf>
    <xf numFmtId="0" fontId="80" fillId="0" borderId="15" xfId="0" applyFont="1" applyFill="1" applyBorder="1" applyAlignment="1">
      <alignment horizontal="center" vertical="center" wrapText="1" shrinkToFit="1"/>
    </xf>
    <xf numFmtId="0" fontId="9" fillId="0" borderId="0" xfId="0" applyFont="1" applyFill="1" applyAlignment="1">
      <alignment horizontal="right" vertical="center"/>
    </xf>
    <xf numFmtId="0" fontId="69" fillId="0" borderId="3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 shrinkToFit="1"/>
    </xf>
    <xf numFmtId="0" fontId="11" fillId="0" borderId="17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right" vertical="center"/>
    </xf>
    <xf numFmtId="0" fontId="74" fillId="0" borderId="18" xfId="0" applyFont="1" applyFill="1" applyBorder="1" applyAlignment="1">
      <alignment horizontal="left"/>
    </xf>
    <xf numFmtId="0" fontId="105" fillId="0" borderId="0" xfId="285" applyFont="1" applyFill="1" applyBorder="1" applyAlignment="1">
      <alignment horizontal="left" vertical="center" wrapText="1"/>
    </xf>
    <xf numFmtId="0" fontId="4" fillId="32" borderId="0" xfId="0" applyFont="1" applyFill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wrapText="1"/>
    </xf>
    <xf numFmtId="0" fontId="80" fillId="0" borderId="28" xfId="0" applyFont="1" applyFill="1" applyBorder="1" applyAlignment="1">
      <alignment horizontal="center" vertical="center" wrapText="1"/>
    </xf>
    <xf numFmtId="0" fontId="80" fillId="0" borderId="26" xfId="0" applyFont="1" applyFill="1" applyBorder="1" applyAlignment="1">
      <alignment horizontal="center" vertical="center" wrapText="1"/>
    </xf>
    <xf numFmtId="0" fontId="80" fillId="0" borderId="29" xfId="0" applyFont="1" applyFill="1" applyBorder="1" applyAlignment="1">
      <alignment horizontal="center" vertical="center" wrapText="1"/>
    </xf>
    <xf numFmtId="0" fontId="80" fillId="0" borderId="27" xfId="0" applyFont="1" applyFill="1" applyBorder="1" applyAlignment="1">
      <alignment horizontal="center" vertical="center" wrapText="1"/>
    </xf>
    <xf numFmtId="0" fontId="11" fillId="0" borderId="0" xfId="285" applyFont="1" applyFill="1" applyBorder="1" applyAlignment="1">
      <alignment horizontal="left" wrapText="1"/>
    </xf>
    <xf numFmtId="0" fontId="11" fillId="0" borderId="17" xfId="285" applyFont="1" applyBorder="1" applyAlignment="1">
      <alignment horizontal="left"/>
    </xf>
    <xf numFmtId="0" fontId="80" fillId="0" borderId="3" xfId="285" applyFont="1" applyBorder="1" applyAlignment="1">
      <alignment horizontal="center" vertical="center" wrapText="1"/>
    </xf>
    <xf numFmtId="0" fontId="80" fillId="0" borderId="3" xfId="285" applyFont="1" applyFill="1" applyBorder="1" applyAlignment="1">
      <alignment horizontal="center" vertical="center" wrapText="1"/>
    </xf>
    <xf numFmtId="0" fontId="11" fillId="0" borderId="0" xfId="285" applyFont="1" applyFill="1" applyBorder="1" applyAlignment="1">
      <alignment horizontal="left" vertical="center" wrapText="1"/>
    </xf>
    <xf numFmtId="0" fontId="104" fillId="0" borderId="0" xfId="285" applyFont="1" applyFill="1" applyBorder="1" applyAlignment="1">
      <alignment horizontal="center" vertical="center" wrapText="1"/>
    </xf>
    <xf numFmtId="0" fontId="9" fillId="0" borderId="0" xfId="285" applyFont="1" applyFill="1" applyBorder="1" applyAlignment="1">
      <alignment horizontal="center" vertical="center" wrapText="1"/>
    </xf>
    <xf numFmtId="0" fontId="80" fillId="0" borderId="13" xfId="285" applyFont="1" applyFill="1" applyBorder="1" applyAlignment="1">
      <alignment horizontal="center" vertical="center" wrapText="1"/>
    </xf>
    <xf numFmtId="0" fontId="80" fillId="0" borderId="38" xfId="285" applyFont="1" applyFill="1" applyBorder="1" applyAlignment="1">
      <alignment horizontal="center" vertical="center" wrapText="1"/>
    </xf>
    <xf numFmtId="0" fontId="105" fillId="0" borderId="3" xfId="285" applyFont="1" applyBorder="1" applyAlignment="1">
      <alignment horizontal="center" vertical="center" wrapText="1"/>
    </xf>
    <xf numFmtId="0" fontId="105" fillId="0" borderId="3" xfId="285" applyFont="1" applyFill="1" applyBorder="1" applyAlignment="1">
      <alignment horizontal="center" vertical="center" wrapText="1"/>
    </xf>
    <xf numFmtId="0" fontId="105" fillId="0" borderId="3" xfId="0" applyFont="1" applyFill="1" applyBorder="1" applyAlignment="1">
      <alignment horizontal="center" vertical="center" wrapText="1"/>
    </xf>
    <xf numFmtId="0" fontId="105" fillId="0" borderId="3" xfId="285" applyFont="1" applyFill="1" applyBorder="1" applyAlignment="1">
      <alignment horizontal="center" vertical="top" wrapText="1"/>
    </xf>
    <xf numFmtId="0" fontId="105" fillId="0" borderId="3" xfId="285" applyFont="1" applyBorder="1" applyAlignment="1" applyProtection="1">
      <alignment horizontal="center" vertical="center" wrapText="1"/>
      <protection locked="0"/>
    </xf>
    <xf numFmtId="0" fontId="12" fillId="0" borderId="3" xfId="285" applyFont="1" applyBorder="1" applyAlignment="1" applyProtection="1">
      <alignment horizontal="center" vertical="center" wrapText="1"/>
      <protection locked="0"/>
    </xf>
    <xf numFmtId="0" fontId="86" fillId="0" borderId="0" xfId="285" applyFont="1" applyFill="1" applyBorder="1" applyAlignment="1">
      <alignment horizontal="center" vertical="center" wrapText="1"/>
    </xf>
    <xf numFmtId="0" fontId="105" fillId="0" borderId="0" xfId="285" applyFont="1" applyFill="1" applyBorder="1" applyAlignment="1">
      <alignment horizontal="center" vertical="top" wrapText="1"/>
    </xf>
    <xf numFmtId="0" fontId="78" fillId="0" borderId="0" xfId="0" applyFont="1" applyFill="1" applyAlignment="1">
      <alignment horizontal="center" vertical="center" wrapText="1"/>
    </xf>
    <xf numFmtId="0" fontId="71" fillId="0" borderId="17" xfId="0" applyFont="1" applyBorder="1" applyAlignment="1">
      <alignment horizontal="center"/>
    </xf>
    <xf numFmtId="0" fontId="87" fillId="0" borderId="0" xfId="0" applyFont="1" applyAlignment="1">
      <alignment horizontal="center"/>
    </xf>
  </cellXfs>
  <cellStyles count="355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Обычный_Таб до пояснюв" xfId="285"/>
    <cellStyle name="Плохой 2" xfId="286"/>
    <cellStyle name="Плохой 3" xfId="287"/>
    <cellStyle name="Пояснение 2" xfId="288"/>
    <cellStyle name="Пояснение 3" xfId="289"/>
    <cellStyle name="Примечание 2" xfId="290"/>
    <cellStyle name="Примечание 3" xfId="291"/>
    <cellStyle name="Процентный" xfId="292" builtinId="5"/>
    <cellStyle name="Процентный 2" xfId="293"/>
    <cellStyle name="Процентный 2 10" xfId="294"/>
    <cellStyle name="Процентный 2 11" xfId="295"/>
    <cellStyle name="Процентный 2 12" xfId="296"/>
    <cellStyle name="Процентный 2 13" xfId="297"/>
    <cellStyle name="Процентный 2 14" xfId="298"/>
    <cellStyle name="Процентный 2 15" xfId="299"/>
    <cellStyle name="Процентный 2 16" xfId="300"/>
    <cellStyle name="Процентный 2 2" xfId="301"/>
    <cellStyle name="Процентный 2 3" xfId="302"/>
    <cellStyle name="Процентный 2 4" xfId="303"/>
    <cellStyle name="Процентный 2 5" xfId="304"/>
    <cellStyle name="Процентный 2 6" xfId="305"/>
    <cellStyle name="Процентный 2 7" xfId="306"/>
    <cellStyle name="Процентный 2 8" xfId="307"/>
    <cellStyle name="Процентный 2 9" xfId="308"/>
    <cellStyle name="Процентный 3" xfId="309"/>
    <cellStyle name="Процентный 4" xfId="310"/>
    <cellStyle name="Процентный 4 2" xfId="311"/>
    <cellStyle name="Связанная ячейка 2" xfId="312"/>
    <cellStyle name="Связанная ячейка 3" xfId="313"/>
    <cellStyle name="Стиль 1" xfId="314"/>
    <cellStyle name="Стиль 1 2" xfId="315"/>
    <cellStyle name="Стиль 1 3" xfId="316"/>
    <cellStyle name="Стиль 1 4" xfId="317"/>
    <cellStyle name="Стиль 1 5" xfId="318"/>
    <cellStyle name="Стиль 1 6" xfId="319"/>
    <cellStyle name="Стиль 1 7" xfId="320"/>
    <cellStyle name="Текст предупреждения 2" xfId="321"/>
    <cellStyle name="Текст предупреждения 3" xfId="322"/>
    <cellStyle name="Тысячи [0]_1.62" xfId="323"/>
    <cellStyle name="Тысячи_1.62" xfId="324"/>
    <cellStyle name="Финансовый 2" xfId="325"/>
    <cellStyle name="Финансовый 2 10" xfId="326"/>
    <cellStyle name="Финансовый 2 11" xfId="327"/>
    <cellStyle name="Финансовый 2 12" xfId="328"/>
    <cellStyle name="Финансовый 2 13" xfId="329"/>
    <cellStyle name="Финансовый 2 14" xfId="330"/>
    <cellStyle name="Финансовый 2 15" xfId="331"/>
    <cellStyle name="Финансовый 2 16" xfId="332"/>
    <cellStyle name="Финансовый 2 17" xfId="333"/>
    <cellStyle name="Финансовый 2 2" xfId="334"/>
    <cellStyle name="Финансовый 2 3" xfId="335"/>
    <cellStyle name="Финансовый 2 4" xfId="336"/>
    <cellStyle name="Финансовый 2 5" xfId="337"/>
    <cellStyle name="Финансовый 2 6" xfId="338"/>
    <cellStyle name="Финансовый 2 7" xfId="339"/>
    <cellStyle name="Финансовый 2 8" xfId="340"/>
    <cellStyle name="Финансовый 2 9" xfId="341"/>
    <cellStyle name="Финансовый 3" xfId="342"/>
    <cellStyle name="Финансовый 3 2" xfId="343"/>
    <cellStyle name="Финансовый 4" xfId="344"/>
    <cellStyle name="Финансовый 4 2" xfId="345"/>
    <cellStyle name="Финансовый 4 3" xfId="346"/>
    <cellStyle name="Финансовый 5" xfId="347"/>
    <cellStyle name="Финансовый 6" xfId="348"/>
    <cellStyle name="Финансовый 7" xfId="349"/>
    <cellStyle name="Хороший 2" xfId="350"/>
    <cellStyle name="Хороший 3" xfId="351"/>
    <cellStyle name="числовой" xfId="352"/>
    <cellStyle name="Ю" xfId="353"/>
    <cellStyle name="Ю-FreeSet_10" xfId="3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externalLink" Target="externalLinks/externalLink11.xml"/><Relationship Id="rId39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6.xml"/><Relationship Id="rId34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27.xml"/><Relationship Id="rId47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35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9" Type="http://schemas.openxmlformats.org/officeDocument/2006/relationships/externalLink" Target="externalLinks/externalLink14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32" Type="http://schemas.openxmlformats.org/officeDocument/2006/relationships/externalLink" Target="externalLinks/externalLink17.xml"/><Relationship Id="rId37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25.xml"/><Relationship Id="rId45" Type="http://schemas.openxmlformats.org/officeDocument/2006/relationships/externalLink" Target="externalLinks/externalLink30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31" Type="http://schemas.openxmlformats.org/officeDocument/2006/relationships/externalLink" Target="externalLinks/externalLink16.xml"/><Relationship Id="rId44" Type="http://schemas.openxmlformats.org/officeDocument/2006/relationships/externalLink" Target="externalLinks/externalLink29.xml"/><Relationship Id="rId52" Type="http://schemas.openxmlformats.org/officeDocument/2006/relationships/externalLink" Target="externalLinks/externalLink3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15.xml"/><Relationship Id="rId35" Type="http://schemas.openxmlformats.org/officeDocument/2006/relationships/externalLink" Target="externalLinks/externalLink20.xml"/><Relationship Id="rId43" Type="http://schemas.openxmlformats.org/officeDocument/2006/relationships/externalLink" Target="externalLinks/externalLink28.xml"/><Relationship Id="rId48" Type="http://schemas.openxmlformats.org/officeDocument/2006/relationships/externalLink" Target="externalLinks/externalLink33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6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33" Type="http://schemas.openxmlformats.org/officeDocument/2006/relationships/externalLink" Target="externalLinks/externalLink18.xml"/><Relationship Id="rId38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31.xml"/><Relationship Id="rId20" Type="http://schemas.openxmlformats.org/officeDocument/2006/relationships/externalLink" Target="externalLinks/externalLink5.xml"/><Relationship Id="rId41" Type="http://schemas.openxmlformats.org/officeDocument/2006/relationships/externalLink" Target="externalLinks/externalLink26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externalLink" Target="externalLinks/externalLink13.xml"/><Relationship Id="rId36" Type="http://schemas.openxmlformats.org/officeDocument/2006/relationships/externalLink" Target="externalLinks/externalLink21.xml"/><Relationship Id="rId49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790B~1/LOCALS~1/Temp/7zO44B.tmp/&#1060;&#1110;&#1085;&#1087;&#1083;&#1072;&#1085;%20&#1092;&#1086;&#1088;&#1084;&#1091;&#1083;&#1080;%20&#1054;&#1089;&#1090;&#1072;&#1085;&#1085;&#111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81;%20&#1089;&#1090;&#1086;&#1083;/&#1045;&#1050;&#1054;&#1053;&#1054;&#1052;&#1030;&#1057;&#1058;/&#1092;&#1110;&#1085;&#1087;&#1083;&#1072;&#1085;/&#1092;&#1110;&#1085;&#1087;&#1083;&#1072;&#1085;%202020/&#1092;&#1110;&#1085;&#1087;&#1083;&#1072;&#1085;%202019/&#1092;&#1072;&#1082;&#1090;%202019/&#1079;&#1074;&#1110;&#1090;%20&#1060;&#1055;%204%20&#1082;&#1074;%202019%20&#1078;&#1077;&#1082;%207-2-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 до поясн Розр ФОП"/>
      <sheetName val="дод2до поясн претенз позов робо"/>
      <sheetName val="дод3 до поясн Відомості про ман"/>
    </sheetNames>
    <sheetDataSet>
      <sheetData sheetId="0" refreshError="1"/>
      <sheetData sheetId="1" refreshError="1"/>
      <sheetData sheetId="2" refreshError="1"/>
      <sheetData sheetId="3" refreshError="1">
        <row r="60">
          <cell r="F60">
            <v>0</v>
          </cell>
        </row>
        <row r="62">
          <cell r="F62">
            <v>0</v>
          </cell>
        </row>
        <row r="63">
          <cell r="F6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 фін показн (кварт)"/>
      <sheetName val="Осн. фін. пок.(річн.)"/>
      <sheetName val="1. Фін результат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 5 інф щодо діяльн"/>
      <sheetName val="дод 2 претенз позовн робота"/>
      <sheetName val="дод 4 відом про нерух майно"/>
      <sheetName val="дод 6 відшкод тарифів"/>
      <sheetName val="розшифровка"/>
    </sheetNames>
    <sheetDataSet>
      <sheetData sheetId="0"/>
      <sheetData sheetId="1"/>
      <sheetData sheetId="2"/>
      <sheetData sheetId="3">
        <row r="25">
          <cell r="F25">
            <v>0</v>
          </cell>
        </row>
        <row r="26">
          <cell r="F26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58"/>
  <sheetViews>
    <sheetView topLeftCell="A39" zoomScale="80" zoomScaleNormal="80" zoomScaleSheetLayoutView="75" workbookViewId="0">
      <selection activeCell="F45" sqref="F45:F54"/>
    </sheetView>
  </sheetViews>
  <sheetFormatPr defaultRowHeight="12.75"/>
  <cols>
    <col min="1" max="1" width="54.5703125" customWidth="1"/>
    <col min="2" max="2" width="6" customWidth="1"/>
    <col min="3" max="4" width="14.28515625" customWidth="1"/>
    <col min="5" max="5" width="16.140625" customWidth="1"/>
    <col min="6" max="6" width="14.28515625" customWidth="1"/>
    <col min="7" max="7" width="15.42578125" customWidth="1"/>
    <col min="8" max="8" width="15" customWidth="1"/>
  </cols>
  <sheetData>
    <row r="1" spans="1:8" ht="9.75" customHeight="1">
      <c r="A1" s="504"/>
      <c r="B1" s="504"/>
      <c r="C1" s="2"/>
      <c r="D1" s="2"/>
      <c r="E1" s="2"/>
      <c r="F1" s="2"/>
      <c r="G1" s="2"/>
      <c r="H1" s="2"/>
    </row>
    <row r="2" spans="1:8" ht="30" customHeight="1">
      <c r="A2" s="505" t="s">
        <v>169</v>
      </c>
      <c r="B2" s="505"/>
      <c r="C2" s="505"/>
      <c r="D2" s="505"/>
      <c r="E2" s="505"/>
      <c r="F2" s="505"/>
      <c r="G2" s="505"/>
      <c r="H2" s="505"/>
    </row>
    <row r="3" spans="1:8" ht="24.75" customHeight="1">
      <c r="A3" s="505" t="s">
        <v>170</v>
      </c>
      <c r="B3" s="505"/>
      <c r="C3" s="505"/>
      <c r="D3" s="505"/>
      <c r="E3" s="505"/>
      <c r="F3" s="505"/>
      <c r="G3" s="505"/>
      <c r="H3" s="505"/>
    </row>
    <row r="4" spans="1:8" ht="18.75">
      <c r="A4" s="505" t="s">
        <v>843</v>
      </c>
      <c r="B4" s="505"/>
      <c r="C4" s="505"/>
      <c r="D4" s="505"/>
      <c r="E4" s="505"/>
      <c r="F4" s="505"/>
      <c r="G4" s="505"/>
      <c r="H4" s="505"/>
    </row>
    <row r="5" spans="1:8" ht="15">
      <c r="A5" s="506" t="s">
        <v>295</v>
      </c>
      <c r="B5" s="506"/>
      <c r="C5" s="506"/>
      <c r="D5" s="506"/>
      <c r="E5" s="506"/>
      <c r="F5" s="506"/>
      <c r="G5" s="506"/>
      <c r="H5" s="506"/>
    </row>
    <row r="6" spans="1:8" ht="10.5" customHeight="1">
      <c r="A6" s="11"/>
      <c r="B6" s="11"/>
      <c r="C6" s="11"/>
      <c r="D6" s="11"/>
      <c r="E6" s="11"/>
      <c r="F6" s="11"/>
      <c r="G6" s="11"/>
      <c r="H6" s="11"/>
    </row>
    <row r="7" spans="1:8" ht="18.75">
      <c r="A7" s="505" t="s">
        <v>147</v>
      </c>
      <c r="B7" s="505"/>
      <c r="C7" s="505"/>
      <c r="D7" s="505"/>
      <c r="E7" s="505"/>
      <c r="F7" s="505"/>
      <c r="G7" s="505"/>
      <c r="H7" s="505"/>
    </row>
    <row r="8" spans="1:8" ht="10.5" customHeight="1">
      <c r="A8" s="2"/>
      <c r="B8" s="22"/>
      <c r="C8" s="22"/>
      <c r="D8" s="22"/>
      <c r="E8" s="22"/>
      <c r="F8" s="22"/>
      <c r="G8" s="22"/>
      <c r="H8" s="22"/>
    </row>
    <row r="9" spans="1:8" ht="57.75" customHeight="1">
      <c r="A9" s="507" t="s">
        <v>204</v>
      </c>
      <c r="B9" s="508" t="s">
        <v>12</v>
      </c>
      <c r="C9" s="510" t="s">
        <v>481</v>
      </c>
      <c r="D9" s="510"/>
      <c r="E9" s="509" t="s">
        <v>484</v>
      </c>
      <c r="F9" s="509"/>
      <c r="G9" s="509"/>
      <c r="H9" s="509"/>
    </row>
    <row r="10" spans="1:8" ht="75" customHeight="1">
      <c r="A10" s="507"/>
      <c r="B10" s="508"/>
      <c r="C10" s="226" t="s">
        <v>482</v>
      </c>
      <c r="D10" s="6" t="s">
        <v>483</v>
      </c>
      <c r="E10" s="45" t="s">
        <v>188</v>
      </c>
      <c r="F10" s="45" t="s">
        <v>176</v>
      </c>
      <c r="G10" s="45" t="s">
        <v>199</v>
      </c>
      <c r="H10" s="45" t="s">
        <v>200</v>
      </c>
    </row>
    <row r="11" spans="1:8" ht="14.25" customHeight="1">
      <c r="A11" s="83">
        <v>1</v>
      </c>
      <c r="B11" s="81">
        <v>2</v>
      </c>
      <c r="C11" s="83">
        <v>3</v>
      </c>
      <c r="D11" s="83">
        <v>4</v>
      </c>
      <c r="E11" s="83">
        <v>5</v>
      </c>
      <c r="F11" s="81">
        <v>6</v>
      </c>
      <c r="G11" s="83">
        <v>7</v>
      </c>
      <c r="H11" s="81">
        <v>8</v>
      </c>
    </row>
    <row r="12" spans="1:8" ht="34.5" customHeight="1">
      <c r="A12" s="501" t="s">
        <v>81</v>
      </c>
      <c r="B12" s="501"/>
      <c r="C12" s="501"/>
      <c r="D12" s="501"/>
      <c r="E12" s="501"/>
      <c r="F12" s="501"/>
      <c r="G12" s="501"/>
      <c r="H12" s="501"/>
    </row>
    <row r="13" spans="1:8" ht="46.5" customHeight="1">
      <c r="A13" s="56" t="s">
        <v>148</v>
      </c>
      <c r="B13" s="81">
        <f>'1. Фін результат'!B7</f>
        <v>1000</v>
      </c>
      <c r="C13" s="77">
        <f>'1. Фін результат'!C7</f>
        <v>44483</v>
      </c>
      <c r="D13" s="77">
        <f>'1. Фін результат'!D7</f>
        <v>46243</v>
      </c>
      <c r="E13" s="77">
        <f>'1. Фін результат'!E7</f>
        <v>13949</v>
      </c>
      <c r="F13" s="77">
        <f>'1. Фін результат'!F7</f>
        <v>15675</v>
      </c>
      <c r="G13" s="77">
        <f>F13-E13</f>
        <v>1726</v>
      </c>
      <c r="H13" s="78">
        <f>-F13/E13*100</f>
        <v>-112.37364685640547</v>
      </c>
    </row>
    <row r="14" spans="1:8" ht="40.5" customHeight="1">
      <c r="A14" s="56" t="s">
        <v>128</v>
      </c>
      <c r="B14" s="81">
        <f>'1. Фін результат'!B8</f>
        <v>1010</v>
      </c>
      <c r="C14" s="77">
        <f>'1. Фін результат'!C8</f>
        <v>-33432</v>
      </c>
      <c r="D14" s="77">
        <f>'1. Фін результат'!D8</f>
        <v>-36708</v>
      </c>
      <c r="E14" s="77">
        <f>'1. Фін результат'!E8</f>
        <v>-11805</v>
      </c>
      <c r="F14" s="77">
        <f>'1. Фін результат'!F8</f>
        <v>-12457</v>
      </c>
      <c r="G14" s="77">
        <f t="shared" ref="G14:G25" si="0">F14-E14</f>
        <v>-652</v>
      </c>
      <c r="H14" s="78">
        <f t="shared" ref="H14:H25" si="1">-F14/E14*100</f>
        <v>-105.52308343922067</v>
      </c>
    </row>
    <row r="15" spans="1:8" ht="32.25" customHeight="1">
      <c r="A15" s="57" t="s">
        <v>189</v>
      </c>
      <c r="B15" s="81">
        <f>'1. Фін результат'!B17</f>
        <v>1020</v>
      </c>
      <c r="C15" s="192">
        <f>'1. Фін результат'!C17</f>
        <v>11051</v>
      </c>
      <c r="D15" s="192">
        <f>'1. Фін результат'!D17</f>
        <v>9535</v>
      </c>
      <c r="E15" s="192">
        <f>'1. Фін результат'!E17</f>
        <v>2144</v>
      </c>
      <c r="F15" s="192">
        <f>'1. Фін результат'!F17</f>
        <v>3218</v>
      </c>
      <c r="G15" s="192">
        <f t="shared" si="0"/>
        <v>1074</v>
      </c>
      <c r="H15" s="78">
        <f t="shared" si="1"/>
        <v>-150.09328358208955</v>
      </c>
    </row>
    <row r="16" spans="1:8" ht="27.75" customHeight="1">
      <c r="A16" s="56" t="s">
        <v>105</v>
      </c>
      <c r="B16" s="81">
        <f>'1. Фін результат'!B21</f>
        <v>1040</v>
      </c>
      <c r="C16" s="77">
        <f>'1. Фін результат'!C21</f>
        <v>-6267</v>
      </c>
      <c r="D16" s="77">
        <f>'1. Фін результат'!D21</f>
        <v>-7232</v>
      </c>
      <c r="E16" s="77">
        <f>'1. Фін результат'!E21</f>
        <v>-2111</v>
      </c>
      <c r="F16" s="77">
        <f>'1. Фін результат'!F21</f>
        <v>-2326</v>
      </c>
      <c r="G16" s="77">
        <f t="shared" si="0"/>
        <v>-215</v>
      </c>
      <c r="H16" s="78">
        <f t="shared" si="1"/>
        <v>-110.18474656560872</v>
      </c>
    </row>
    <row r="17" spans="1:8" ht="25.5" customHeight="1">
      <c r="A17" s="56" t="s">
        <v>102</v>
      </c>
      <c r="B17" s="81">
        <f>'1. Фін результат'!B44</f>
        <v>1070</v>
      </c>
      <c r="C17" s="77">
        <f>'1. Фін результат'!C44</f>
        <v>0</v>
      </c>
      <c r="D17" s="77">
        <f>'1. Фін результат'!D44</f>
        <v>0</v>
      </c>
      <c r="E17" s="77">
        <f>'1. Фін результат'!E44</f>
        <v>0</v>
      </c>
      <c r="F17" s="77">
        <f>'1. Фін результат'!F44</f>
        <v>0</v>
      </c>
      <c r="G17" s="77">
        <f t="shared" si="0"/>
        <v>0</v>
      </c>
      <c r="H17" s="78" t="e">
        <f t="shared" si="1"/>
        <v>#DIV/0!</v>
      </c>
    </row>
    <row r="18" spans="1:8" ht="26.25" customHeight="1">
      <c r="A18" s="56" t="s">
        <v>106</v>
      </c>
      <c r="B18" s="81">
        <f>'1. Фін результат'!B75</f>
        <v>1300</v>
      </c>
      <c r="C18" s="77">
        <f>'1. Фін результат'!C75</f>
        <v>-2554</v>
      </c>
      <c r="D18" s="77">
        <f>'1. Фін результат'!D75</f>
        <v>-925</v>
      </c>
      <c r="E18" s="77">
        <f>'1. Фін результат'!E75</f>
        <v>-5</v>
      </c>
      <c r="F18" s="77">
        <f>'1. Фін результат'!F75</f>
        <v>-223</v>
      </c>
      <c r="G18" s="77">
        <f t="shared" si="0"/>
        <v>-218</v>
      </c>
      <c r="H18" s="78">
        <f t="shared" si="1"/>
        <v>-4460</v>
      </c>
    </row>
    <row r="19" spans="1:8" ht="47.25" customHeight="1">
      <c r="A19" s="9" t="s">
        <v>2</v>
      </c>
      <c r="B19" s="81">
        <f>'1. Фін результат'!B58</f>
        <v>1100</v>
      </c>
      <c r="C19" s="192">
        <f>'1. Фін результат'!C58</f>
        <v>2230</v>
      </c>
      <c r="D19" s="192">
        <f>'1. Фін результат'!D58</f>
        <v>1378</v>
      </c>
      <c r="E19" s="192">
        <f>'1. Фін результат'!E58</f>
        <v>28</v>
      </c>
      <c r="F19" s="192">
        <f>'1. Фін результат'!F58</f>
        <v>669</v>
      </c>
      <c r="G19" s="192">
        <f t="shared" si="0"/>
        <v>641</v>
      </c>
      <c r="H19" s="78">
        <f t="shared" si="1"/>
        <v>-2389.2857142857142</v>
      </c>
    </row>
    <row r="20" spans="1:8" ht="43.5" customHeight="1">
      <c r="A20" s="59" t="s">
        <v>107</v>
      </c>
      <c r="B20" s="81">
        <f>'1. Фін результат'!B76</f>
        <v>1310</v>
      </c>
      <c r="C20" s="77">
        <f>'1. Фін результат'!C76</f>
        <v>0</v>
      </c>
      <c r="D20" s="77">
        <f>'1. Фін результат'!D76</f>
        <v>0</v>
      </c>
      <c r="E20" s="77">
        <f>'1. Фін результат'!E76</f>
        <v>0</v>
      </c>
      <c r="F20" s="77">
        <f>'1. Фін результат'!F76</f>
        <v>0</v>
      </c>
      <c r="G20" s="77">
        <f t="shared" si="0"/>
        <v>0</v>
      </c>
      <c r="H20" s="78" t="e">
        <f t="shared" si="1"/>
        <v>#DIV/0!</v>
      </c>
    </row>
    <row r="21" spans="1:8" ht="30.75" customHeight="1">
      <c r="A21" s="56" t="s">
        <v>165</v>
      </c>
      <c r="B21" s="81">
        <f>'1. Фін результат'!B77</f>
        <v>1320</v>
      </c>
      <c r="C21" s="77">
        <f>'1. Фін результат'!C77</f>
        <v>0</v>
      </c>
      <c r="D21" s="77">
        <f>'1. Фін результат'!D77</f>
        <v>0</v>
      </c>
      <c r="E21" s="77">
        <f>'1. Фін результат'!E77</f>
        <v>0</v>
      </c>
      <c r="F21" s="77">
        <f>'1. Фін результат'!F77</f>
        <v>0</v>
      </c>
      <c r="G21" s="77">
        <f t="shared" si="0"/>
        <v>0</v>
      </c>
      <c r="H21" s="78" t="e">
        <f t="shared" si="1"/>
        <v>#DIV/0!</v>
      </c>
    </row>
    <row r="22" spans="1:8" ht="29.25" customHeight="1">
      <c r="A22" s="58" t="s">
        <v>80</v>
      </c>
      <c r="B22" s="81">
        <f>'1. Фін результат'!B67</f>
        <v>1170</v>
      </c>
      <c r="C22" s="192">
        <f>'1. Фін результат'!C67</f>
        <v>2230</v>
      </c>
      <c r="D22" s="192">
        <f>'1. Фін результат'!D67</f>
        <v>1378</v>
      </c>
      <c r="E22" s="192">
        <f>'1. Фін результат'!E67</f>
        <v>28</v>
      </c>
      <c r="F22" s="192">
        <f>'1. Фін результат'!F67</f>
        <v>669</v>
      </c>
      <c r="G22" s="192">
        <f t="shared" si="0"/>
        <v>641</v>
      </c>
      <c r="H22" s="78">
        <f t="shared" si="1"/>
        <v>-2389.2857142857142</v>
      </c>
    </row>
    <row r="23" spans="1:8" ht="31.5" customHeight="1">
      <c r="A23" s="7" t="s">
        <v>103</v>
      </c>
      <c r="B23" s="81">
        <f>'1. Фін результат'!B68</f>
        <v>1180</v>
      </c>
      <c r="C23" s="77">
        <f>'1. Фін результат'!C68</f>
        <v>-865</v>
      </c>
      <c r="D23" s="77">
        <f>'1. Фін результат'!D68</f>
        <v>-413</v>
      </c>
      <c r="E23" s="77">
        <f>'1. Фін результат'!E68</f>
        <v>-5</v>
      </c>
      <c r="F23" s="77">
        <f>'1. Фін результат'!F68</f>
        <v>-158</v>
      </c>
      <c r="G23" s="77">
        <f t="shared" si="0"/>
        <v>-153</v>
      </c>
      <c r="H23" s="78">
        <f t="shared" si="1"/>
        <v>-3160</v>
      </c>
    </row>
    <row r="24" spans="1:8" ht="30.75" customHeight="1">
      <c r="A24" s="9" t="s">
        <v>162</v>
      </c>
      <c r="B24" s="81">
        <f>'1. Фін результат'!B70</f>
        <v>1200</v>
      </c>
      <c r="C24" s="192">
        <f>'1. Фін результат'!C70</f>
        <v>1365</v>
      </c>
      <c r="D24" s="192">
        <f>'1. Фін результат'!D70</f>
        <v>965</v>
      </c>
      <c r="E24" s="192">
        <f>'1. Фін результат'!E70</f>
        <v>23</v>
      </c>
      <c r="F24" s="192">
        <f>'1. Фін результат'!F70</f>
        <v>511</v>
      </c>
      <c r="G24" s="192">
        <f t="shared" si="0"/>
        <v>488</v>
      </c>
      <c r="H24" s="78">
        <f t="shared" si="1"/>
        <v>-2221.7391304347825</v>
      </c>
    </row>
    <row r="25" spans="1:8" ht="30.75" customHeight="1">
      <c r="A25" s="59" t="s">
        <v>163</v>
      </c>
      <c r="B25" s="81">
        <v>5010</v>
      </c>
      <c r="C25" s="77">
        <f>' V. Коефіцієнти'!D8</f>
        <v>3.0685879999100781E-2</v>
      </c>
      <c r="D25" s="77">
        <f>' V. Коефіцієнти'!E8</f>
        <v>2.0868023268386566E-2</v>
      </c>
      <c r="E25" s="77">
        <f>' V. Коефіцієнти'!G8</f>
        <v>3.2599681020733649E-2</v>
      </c>
      <c r="F25" s="77">
        <f>' V. Коефіцієнти'!H8</f>
        <v>3.0950817302904415E-2</v>
      </c>
      <c r="G25" s="77">
        <f t="shared" si="0"/>
        <v>-1.648863717829234E-3</v>
      </c>
      <c r="H25" s="78">
        <f t="shared" si="1"/>
        <v>-94.942086345015014</v>
      </c>
    </row>
    <row r="26" spans="1:8" ht="0.75" hidden="1" customHeight="1">
      <c r="A26" s="68"/>
      <c r="B26" s="69"/>
      <c r="C26" s="70"/>
      <c r="D26" s="70"/>
      <c r="E26" s="70"/>
      <c r="F26" s="502" t="s">
        <v>171</v>
      </c>
      <c r="G26" s="502"/>
      <c r="H26" s="503"/>
    </row>
    <row r="27" spans="1:8" ht="30" customHeight="1">
      <c r="A27" s="497" t="s">
        <v>116</v>
      </c>
      <c r="B27" s="498"/>
      <c r="C27" s="498"/>
      <c r="D27" s="498"/>
      <c r="E27" s="498"/>
      <c r="F27" s="498"/>
      <c r="G27" s="498"/>
      <c r="H27" s="499"/>
    </row>
    <row r="28" spans="1:8" ht="39.75" customHeight="1">
      <c r="A28" s="59" t="s">
        <v>190</v>
      </c>
      <c r="B28" s="81">
        <f>'ІІ. Розр. з бюджетом'!B16</f>
        <v>2100</v>
      </c>
      <c r="C28" s="77">
        <f>'ІІ. Розр. з бюджетом'!C16</f>
        <v>285</v>
      </c>
      <c r="D28" s="77">
        <f>'ІІ. Розр. з бюджетом'!D16</f>
        <v>144</v>
      </c>
      <c r="E28" s="77">
        <f>'ІІ. Розр. з бюджетом'!E16</f>
        <v>15</v>
      </c>
      <c r="F28" s="77">
        <f>'ІІ. Розр. з бюджетом'!F16</f>
        <v>38</v>
      </c>
      <c r="G28" s="77">
        <f t="shared" ref="G28:G33" si="2">F28-E28</f>
        <v>23</v>
      </c>
      <c r="H28" s="78">
        <f t="shared" ref="H28:H33" si="3">F28/E28*100</f>
        <v>253.33333333333331</v>
      </c>
    </row>
    <row r="29" spans="1:8" ht="31.5" customHeight="1">
      <c r="A29" s="35" t="s">
        <v>115</v>
      </c>
      <c r="B29" s="81">
        <f>'ІІ. Розр. з бюджетом'!B17</f>
        <v>2110</v>
      </c>
      <c r="C29" s="77">
        <f>'ІІ. Розр. з бюджетом'!C17</f>
        <v>865</v>
      </c>
      <c r="D29" s="77">
        <f>'ІІ. Розр. з бюджетом'!D17</f>
        <v>413</v>
      </c>
      <c r="E29" s="77">
        <f>'ІІ. Розр. з бюджетом'!E17</f>
        <v>5</v>
      </c>
      <c r="F29" s="77">
        <f>'ІІ. Розр. з бюджетом'!F17</f>
        <v>158</v>
      </c>
      <c r="G29" s="77">
        <f t="shared" si="2"/>
        <v>153</v>
      </c>
      <c r="H29" s="78">
        <f t="shared" si="3"/>
        <v>3160</v>
      </c>
    </row>
    <row r="30" spans="1:8" ht="46.5" customHeight="1">
      <c r="A30" s="35" t="s">
        <v>274</v>
      </c>
      <c r="B30" s="81" t="s">
        <v>229</v>
      </c>
      <c r="C30" s="77">
        <f>SUM('ІІ. Розр. з бюджетом'!C18,'ІІ. Розр. з бюджетом'!C19)</f>
        <v>8169</v>
      </c>
      <c r="D30" s="77">
        <f>SUM('ІІ. Розр. з бюджетом'!D18,'ІІ. Розр. з бюджетом'!D19)</f>
        <v>8992</v>
      </c>
      <c r="E30" s="77">
        <f>SUM('ІІ. Розр. з бюджетом'!E18,'ІІ. Розр. з бюджетом'!E19)</f>
        <v>1580</v>
      </c>
      <c r="F30" s="77">
        <f>SUM('ІІ. Розр. з бюджетом'!F18,'ІІ. Розр. з бюджетом'!F19)</f>
        <v>3124</v>
      </c>
      <c r="G30" s="77">
        <f t="shared" si="2"/>
        <v>1544</v>
      </c>
      <c r="H30" s="78">
        <f t="shared" si="3"/>
        <v>197.7215189873418</v>
      </c>
    </row>
    <row r="31" spans="1:8" ht="53.25" customHeight="1">
      <c r="A31" s="59" t="s">
        <v>260</v>
      </c>
      <c r="B31" s="81">
        <f>'ІІ. Розр. з бюджетом'!B20</f>
        <v>2140</v>
      </c>
      <c r="C31" s="77">
        <f>'ІІ. Розр. з бюджетом'!C20</f>
        <v>4677</v>
      </c>
      <c r="D31" s="77">
        <f>'ІІ. Розр. з бюджетом'!D20</f>
        <v>5251</v>
      </c>
      <c r="E31" s="77">
        <f>'ІІ. Розр. з бюджетом'!E20</f>
        <v>1634</v>
      </c>
      <c r="F31" s="77">
        <f>'ІІ. Розр. з бюджетом'!F20</f>
        <v>1838</v>
      </c>
      <c r="G31" s="77">
        <f t="shared" si="2"/>
        <v>204</v>
      </c>
      <c r="H31" s="78">
        <f t="shared" si="3"/>
        <v>112.48470012239902</v>
      </c>
    </row>
    <row r="32" spans="1:8" ht="39" customHeight="1">
      <c r="A32" s="59" t="s">
        <v>72</v>
      </c>
      <c r="B32" s="81">
        <f>'ІІ. Розр. з бюджетом'!B30</f>
        <v>2150</v>
      </c>
      <c r="C32" s="77">
        <f>'ІІ. Розр. з бюджетом'!C30</f>
        <v>5183</v>
      </c>
      <c r="D32" s="77">
        <f>'ІІ. Розр. з бюджетом'!D30</f>
        <v>5803</v>
      </c>
      <c r="E32" s="77">
        <f>'ІІ. Розр. з бюджетом'!E30</f>
        <v>1846</v>
      </c>
      <c r="F32" s="77">
        <f>'ІІ. Розр. з бюджетом'!F30</f>
        <v>2020</v>
      </c>
      <c r="G32" s="77">
        <f t="shared" si="2"/>
        <v>174</v>
      </c>
      <c r="H32" s="78">
        <f t="shared" si="3"/>
        <v>109.42578548212352</v>
      </c>
    </row>
    <row r="33" spans="1:8" ht="30" customHeight="1">
      <c r="A33" s="58" t="s">
        <v>191</v>
      </c>
      <c r="B33" s="81">
        <f>'ІІ. Розр. з бюджетом'!B31</f>
        <v>2200</v>
      </c>
      <c r="C33" s="192">
        <f>'ІІ. Розр. з бюджетом'!C31</f>
        <v>19179</v>
      </c>
      <c r="D33" s="192">
        <f>'ІІ. Розр. з бюджетом'!D31</f>
        <v>20603</v>
      </c>
      <c r="E33" s="192">
        <f>'ІІ. Розр. з бюджетом'!E31</f>
        <v>5080</v>
      </c>
      <c r="F33" s="192">
        <f>'ІІ. Розр. з бюджетом'!F31</f>
        <v>7178</v>
      </c>
      <c r="G33" s="192">
        <f t="shared" si="2"/>
        <v>2098</v>
      </c>
      <c r="H33" s="78">
        <f t="shared" si="3"/>
        <v>141.29921259842519</v>
      </c>
    </row>
    <row r="34" spans="1:8" ht="33" customHeight="1">
      <c r="A34" s="497" t="s">
        <v>114</v>
      </c>
      <c r="B34" s="498"/>
      <c r="C34" s="498"/>
      <c r="D34" s="498"/>
      <c r="E34" s="498"/>
      <c r="F34" s="498"/>
      <c r="G34" s="498"/>
      <c r="H34" s="499"/>
    </row>
    <row r="35" spans="1:8" ht="33.75" customHeight="1">
      <c r="A35" s="7" t="s">
        <v>108</v>
      </c>
      <c r="B35" s="83">
        <v>3600</v>
      </c>
      <c r="C35" s="77">
        <f>'ІІІ. Рух грош. коштів'!C70</f>
        <v>2112</v>
      </c>
      <c r="D35" s="77">
        <f>'ІІІ. Рух грош. коштів'!D70</f>
        <v>2062</v>
      </c>
      <c r="E35" s="77">
        <f>'ІІІ. Рух грош. коштів'!E70</f>
        <v>2287.6</v>
      </c>
      <c r="F35" s="77">
        <f>'ІІІ. Рух грош. коштів'!F70</f>
        <v>2244</v>
      </c>
      <c r="G35" s="77">
        <f>'[36]ІІІ. Рух грош. коштів'!F60</f>
        <v>0</v>
      </c>
      <c r="H35" s="78">
        <f>F35/E35*100</f>
        <v>98.094072390278015</v>
      </c>
    </row>
    <row r="36" spans="1:8" ht="27.75" customHeight="1">
      <c r="A36" s="7" t="s">
        <v>377</v>
      </c>
      <c r="B36" s="83">
        <v>3620</v>
      </c>
      <c r="C36" s="77">
        <f>'ІІІ. Рух грош. коштів'!C72</f>
        <v>1684</v>
      </c>
      <c r="D36" s="77">
        <f>'ІІІ. Рух грош. коштів'!D72</f>
        <v>2362</v>
      </c>
      <c r="E36" s="77">
        <f>'ІІІ. Рух грош. коштів'!E72</f>
        <v>2190.4</v>
      </c>
      <c r="F36" s="77">
        <f>'ІІІ. Рух грош. коштів'!F72</f>
        <v>2362</v>
      </c>
      <c r="G36" s="77">
        <f>'[36]ІІІ. Рух грош. коштів'!F62</f>
        <v>0</v>
      </c>
      <c r="H36" s="78">
        <f>F36/E36*100</f>
        <v>107.83418553688824</v>
      </c>
    </row>
    <row r="37" spans="1:8" ht="30.75" customHeight="1">
      <c r="A37" s="9" t="s">
        <v>28</v>
      </c>
      <c r="B37" s="83">
        <v>3630</v>
      </c>
      <c r="C37" s="192">
        <f>'ІІІ. Рух грош. коштів'!C73</f>
        <v>-428</v>
      </c>
      <c r="D37" s="192">
        <f>'ІІІ. Рух грош. коштів'!D73</f>
        <v>300</v>
      </c>
      <c r="E37" s="192">
        <f>'ІІІ. Рух грош. коштів'!E73</f>
        <v>-97.2</v>
      </c>
      <c r="F37" s="192">
        <f>'ІІІ. Рух грош. коштів'!F73</f>
        <v>-134</v>
      </c>
      <c r="G37" s="192">
        <f>'[36]ІІІ. Рух грош. коштів'!F63</f>
        <v>0</v>
      </c>
      <c r="H37" s="78">
        <f>F37/E37*100</f>
        <v>137.86008230452674</v>
      </c>
    </row>
    <row r="38" spans="1:8" ht="33" customHeight="1">
      <c r="A38" s="494" t="s">
        <v>153</v>
      </c>
      <c r="B38" s="495"/>
      <c r="C38" s="495"/>
      <c r="D38" s="495"/>
      <c r="E38" s="495"/>
      <c r="F38" s="495"/>
      <c r="G38" s="495"/>
      <c r="H38" s="495"/>
    </row>
    <row r="39" spans="1:8" ht="27.75" customHeight="1">
      <c r="A39" s="59" t="s">
        <v>152</v>
      </c>
      <c r="B39" s="83">
        <f>'IV. Кап. інвестиції'!B8</f>
        <v>4000</v>
      </c>
      <c r="C39" s="77">
        <f>'IV. Кап. інвестиції'!C8</f>
        <v>213</v>
      </c>
      <c r="D39" s="77">
        <f>'IV. Кап. інвестиції'!D8</f>
        <v>252</v>
      </c>
      <c r="E39" s="77">
        <f>'IV. Кап. інвестиції'!E8</f>
        <v>100</v>
      </c>
      <c r="F39" s="77">
        <f>'IV. Кап. інвестиції'!F8</f>
        <v>0</v>
      </c>
      <c r="G39" s="77">
        <f>F39-E39</f>
        <v>-100</v>
      </c>
      <c r="H39" s="78">
        <f>F39/E39*100</f>
        <v>0</v>
      </c>
    </row>
    <row r="40" spans="1:8" ht="27" customHeight="1">
      <c r="A40" s="496" t="s">
        <v>156</v>
      </c>
      <c r="B40" s="496"/>
      <c r="C40" s="496"/>
      <c r="D40" s="496"/>
      <c r="E40" s="496"/>
      <c r="F40" s="496"/>
      <c r="G40" s="496"/>
      <c r="H40" s="496"/>
    </row>
    <row r="41" spans="1:8" ht="26.25" customHeight="1">
      <c r="A41" s="59" t="s">
        <v>126</v>
      </c>
      <c r="B41" s="83">
        <v>5000</v>
      </c>
      <c r="C41" s="274">
        <f>' V. Коефіцієнти'!D7</f>
        <v>5.5022573363431151E-2</v>
      </c>
      <c r="D41" s="274">
        <f>' V. Коефіцієнти'!E7</f>
        <v>3.4032798448245458E-2</v>
      </c>
      <c r="E41" s="274">
        <f>' V. Коефіцієнти'!F7</f>
        <v>9.2745675228839868E-4</v>
      </c>
      <c r="F41" s="274">
        <f>' V. Коефіцієнти'!G7</f>
        <v>1.8021512960677128E-2</v>
      </c>
      <c r="G41" s="77">
        <f>F41-E41</f>
        <v>1.709405620838873E-2</v>
      </c>
      <c r="H41" s="78">
        <f>F41/E41*100</f>
        <v>1943.1108691818788</v>
      </c>
    </row>
    <row r="42" spans="1:8" ht="25.5" customHeight="1">
      <c r="A42" s="59" t="s">
        <v>164</v>
      </c>
      <c r="B42" s="83">
        <v>5100</v>
      </c>
      <c r="C42" s="274">
        <f>' V. Коефіцієнти'!D10</f>
        <v>3.7343511450381679</v>
      </c>
      <c r="D42" s="274">
        <f>' V. Коефіцієнти'!E10</f>
        <v>3.6751854905193735</v>
      </c>
      <c r="E42" s="274">
        <f>' V. Коефіцієнти'!F10</f>
        <v>5.0223697148475912</v>
      </c>
      <c r="F42" s="274">
        <f>' V. Коефіцієнти'!G10</f>
        <v>3.6751854905193735</v>
      </c>
      <c r="G42" s="77">
        <f>F42-E42</f>
        <v>-1.3471842243282177</v>
      </c>
      <c r="H42" s="78">
        <f>F42/E42*100</f>
        <v>73.176323114056146</v>
      </c>
    </row>
    <row r="43" spans="1:8" ht="26.25" customHeight="1">
      <c r="A43" s="193" t="s">
        <v>376</v>
      </c>
      <c r="B43" s="144">
        <v>5120</v>
      </c>
      <c r="C43" s="274">
        <f>' V. Коефіцієнти'!D12</f>
        <v>0.02</v>
      </c>
      <c r="D43" s="274">
        <f>' V. Коефіцієнти'!E12</f>
        <v>0.03</v>
      </c>
      <c r="E43" s="274">
        <f>' V. Коефіцієнти'!F12</f>
        <v>0</v>
      </c>
      <c r="F43" s="274">
        <f>' V. Коефіцієнти'!G12</f>
        <v>0.03</v>
      </c>
      <c r="G43" s="77">
        <f>F43-E43</f>
        <v>0.03</v>
      </c>
      <c r="H43" s="78" t="e">
        <f>F43/E43*100</f>
        <v>#DIV/0!</v>
      </c>
    </row>
    <row r="44" spans="1:8" ht="31.5" customHeight="1">
      <c r="A44" s="497" t="s">
        <v>155</v>
      </c>
      <c r="B44" s="498"/>
      <c r="C44" s="498"/>
      <c r="D44" s="498"/>
      <c r="E44" s="498"/>
      <c r="F44" s="498"/>
      <c r="G44" s="498"/>
      <c r="H44" s="499"/>
    </row>
    <row r="45" spans="1:8" ht="31.5" customHeight="1">
      <c r="A45" s="59" t="s">
        <v>109</v>
      </c>
      <c r="B45" s="83">
        <v>6000</v>
      </c>
      <c r="C45" s="74">
        <v>11878</v>
      </c>
      <c r="D45" s="74">
        <f>F45</f>
        <v>13051</v>
      </c>
      <c r="E45" s="74">
        <v>11819</v>
      </c>
      <c r="F45" s="455">
        <v>13051</v>
      </c>
      <c r="G45" s="77">
        <f t="shared" ref="G45:G54" si="4">F45-E45</f>
        <v>1232</v>
      </c>
      <c r="H45" s="78">
        <f>F45/E45*100</f>
        <v>110.42389373043405</v>
      </c>
    </row>
    <row r="46" spans="1:8" ht="26.25" customHeight="1">
      <c r="A46" s="59" t="s">
        <v>110</v>
      </c>
      <c r="B46" s="83">
        <v>6010</v>
      </c>
      <c r="C46" s="74">
        <v>12930</v>
      </c>
      <c r="D46" s="74">
        <f t="shared" ref="D46:D51" si="5">F46</f>
        <v>15304</v>
      </c>
      <c r="E46" s="74">
        <v>12980</v>
      </c>
      <c r="F46" s="455">
        <v>15304</v>
      </c>
      <c r="G46" s="77">
        <f t="shared" si="4"/>
        <v>2324</v>
      </c>
      <c r="H46" s="78">
        <f t="shared" ref="H46:H54" si="6">F46/E46*100</f>
        <v>117.904468412943</v>
      </c>
    </row>
    <row r="47" spans="1:8" ht="20.25" customHeight="1">
      <c r="A47" s="84" t="s">
        <v>194</v>
      </c>
      <c r="B47" s="83">
        <v>6020</v>
      </c>
      <c r="C47" s="96">
        <v>1684</v>
      </c>
      <c r="D47" s="74">
        <f t="shared" si="5"/>
        <v>2362</v>
      </c>
      <c r="E47" s="96">
        <v>2288</v>
      </c>
      <c r="F47" s="457">
        <v>2362</v>
      </c>
      <c r="G47" s="97">
        <f t="shared" si="4"/>
        <v>74</v>
      </c>
      <c r="H47" s="78">
        <f t="shared" si="6"/>
        <v>103.23426573426573</v>
      </c>
    </row>
    <row r="48" spans="1:8" ht="27.75" customHeight="1">
      <c r="A48" s="58" t="s">
        <v>192</v>
      </c>
      <c r="B48" s="83">
        <v>6030</v>
      </c>
      <c r="C48" s="194">
        <f>C45+C46</f>
        <v>24808</v>
      </c>
      <c r="D48" s="74">
        <f t="shared" si="5"/>
        <v>28355</v>
      </c>
      <c r="E48" s="194">
        <f t="shared" ref="E48" si="7">E45+E46</f>
        <v>24799</v>
      </c>
      <c r="F48" s="458">
        <f t="shared" ref="F48" si="8">F45+F46</f>
        <v>28355</v>
      </c>
      <c r="G48" s="192">
        <f t="shared" si="4"/>
        <v>3556</v>
      </c>
      <c r="H48" s="78">
        <f t="shared" si="6"/>
        <v>114.33928787451106</v>
      </c>
    </row>
    <row r="49" spans="1:8" ht="24.75" customHeight="1">
      <c r="A49" s="59" t="s">
        <v>124</v>
      </c>
      <c r="B49" s="83">
        <v>6040</v>
      </c>
      <c r="C49" s="74">
        <v>889</v>
      </c>
      <c r="D49" s="74">
        <f t="shared" si="5"/>
        <v>853</v>
      </c>
      <c r="E49" s="74">
        <v>889</v>
      </c>
      <c r="F49" s="455">
        <v>853</v>
      </c>
      <c r="G49" s="77">
        <f t="shared" si="4"/>
        <v>-36</v>
      </c>
      <c r="H49" s="78">
        <f t="shared" si="6"/>
        <v>95.950506186726656</v>
      </c>
    </row>
    <row r="50" spans="1:8" ht="28.5" customHeight="1">
      <c r="A50" s="59" t="s">
        <v>125</v>
      </c>
      <c r="B50" s="83">
        <v>6050</v>
      </c>
      <c r="C50" s="74">
        <v>4351</v>
      </c>
      <c r="D50" s="74">
        <f t="shared" si="5"/>
        <v>5212</v>
      </c>
      <c r="E50" s="74">
        <v>3179</v>
      </c>
      <c r="F50" s="455">
        <v>5212</v>
      </c>
      <c r="G50" s="77">
        <f t="shared" si="4"/>
        <v>2033</v>
      </c>
      <c r="H50" s="78">
        <f t="shared" si="6"/>
        <v>163.95092796476879</v>
      </c>
    </row>
    <row r="51" spans="1:8" ht="29.25" customHeight="1">
      <c r="A51" s="58" t="s">
        <v>193</v>
      </c>
      <c r="B51" s="83">
        <v>6060</v>
      </c>
      <c r="C51" s="192">
        <f>SUM(C49:C50)</f>
        <v>5240</v>
      </c>
      <c r="D51" s="74">
        <f t="shared" si="5"/>
        <v>6065</v>
      </c>
      <c r="E51" s="192">
        <v>4068</v>
      </c>
      <c r="F51" s="459">
        <f>SUM(F49:F50)</f>
        <v>6065</v>
      </c>
      <c r="G51" s="192">
        <f t="shared" si="4"/>
        <v>1997</v>
      </c>
      <c r="H51" s="78">
        <f t="shared" si="6"/>
        <v>149.09046214355951</v>
      </c>
    </row>
    <row r="52" spans="1:8" ht="27" customHeight="1">
      <c r="A52" s="59" t="s">
        <v>195</v>
      </c>
      <c r="B52" s="83">
        <v>6070</v>
      </c>
      <c r="C52" s="74"/>
      <c r="D52" s="74"/>
      <c r="E52" s="74"/>
      <c r="F52" s="455"/>
      <c r="G52" s="77">
        <f t="shared" si="4"/>
        <v>0</v>
      </c>
      <c r="H52" s="78" t="e">
        <f t="shared" si="6"/>
        <v>#DIV/0!</v>
      </c>
    </row>
    <row r="53" spans="1:8" ht="24.75" customHeight="1">
      <c r="A53" s="59" t="s">
        <v>196</v>
      </c>
      <c r="B53" s="83">
        <v>6080</v>
      </c>
      <c r="C53" s="74"/>
      <c r="D53" s="74"/>
      <c r="E53" s="74"/>
      <c r="F53" s="455"/>
      <c r="G53" s="77">
        <f t="shared" si="4"/>
        <v>0</v>
      </c>
      <c r="H53" s="78" t="e">
        <f t="shared" si="6"/>
        <v>#DIV/0!</v>
      </c>
    </row>
    <row r="54" spans="1:8" ht="32.25" customHeight="1">
      <c r="A54" s="58" t="s">
        <v>111</v>
      </c>
      <c r="B54" s="144">
        <v>6090</v>
      </c>
      <c r="C54" s="194">
        <v>19568</v>
      </c>
      <c r="D54" s="194">
        <f>F54</f>
        <v>22290</v>
      </c>
      <c r="E54" s="194">
        <v>20431</v>
      </c>
      <c r="F54" s="458">
        <v>22290</v>
      </c>
      <c r="G54" s="192">
        <f t="shared" si="4"/>
        <v>1859</v>
      </c>
      <c r="H54" s="78">
        <f t="shared" si="6"/>
        <v>109.09891831041065</v>
      </c>
    </row>
    <row r="55" spans="1:8" ht="18.75">
      <c r="A55" s="23"/>
      <c r="B55" s="21"/>
      <c r="C55" s="21"/>
      <c r="D55" s="21"/>
      <c r="E55" s="21"/>
      <c r="F55" s="21"/>
      <c r="G55" s="21"/>
      <c r="H55" s="21"/>
    </row>
    <row r="56" spans="1:8" ht="36.75" customHeight="1">
      <c r="A56" s="85" t="s">
        <v>497</v>
      </c>
      <c r="B56" s="493" t="s">
        <v>275</v>
      </c>
      <c r="C56" s="493"/>
      <c r="D56" s="143"/>
      <c r="E56" s="87"/>
      <c r="F56" s="500" t="s">
        <v>569</v>
      </c>
      <c r="G56" s="500"/>
      <c r="H56" s="500"/>
    </row>
    <row r="57" spans="1:8" ht="15">
      <c r="A57" s="88" t="s">
        <v>67</v>
      </c>
      <c r="B57" s="89"/>
      <c r="C57" s="88" t="s">
        <v>68</v>
      </c>
      <c r="D57" s="88"/>
      <c r="E57" s="89"/>
      <c r="F57" s="492" t="s">
        <v>183</v>
      </c>
      <c r="G57" s="492"/>
      <c r="H57" s="492"/>
    </row>
    <row r="58" spans="1:8" ht="15">
      <c r="A58" s="362" t="s">
        <v>580</v>
      </c>
    </row>
  </sheetData>
  <mergeCells count="20">
    <mergeCell ref="A12:H12"/>
    <mergeCell ref="F26:H26"/>
    <mergeCell ref="A27:H27"/>
    <mergeCell ref="A34:H34"/>
    <mergeCell ref="A1:B1"/>
    <mergeCell ref="A2:H2"/>
    <mergeCell ref="A3:H3"/>
    <mergeCell ref="A4:H4"/>
    <mergeCell ref="A5:H5"/>
    <mergeCell ref="A7:H7"/>
    <mergeCell ref="A9:A10"/>
    <mergeCell ref="B9:B10"/>
    <mergeCell ref="E9:H9"/>
    <mergeCell ref="C9:D9"/>
    <mergeCell ref="F57:H57"/>
    <mergeCell ref="B56:C56"/>
    <mergeCell ref="A38:H38"/>
    <mergeCell ref="A40:H40"/>
    <mergeCell ref="A44:H44"/>
    <mergeCell ref="F56:H56"/>
  </mergeCells>
  <phoneticPr fontId="3" type="noConversion"/>
  <pageMargins left="0.19685039370078741" right="0" top="0" bottom="0" header="0.51181102362204722" footer="0.51181102362204722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21"/>
  <sheetViews>
    <sheetView workbookViewId="0">
      <selection activeCell="A2" sqref="A2:H2"/>
    </sheetView>
  </sheetViews>
  <sheetFormatPr defaultRowHeight="12.75"/>
  <cols>
    <col min="1" max="1" width="36.140625" customWidth="1"/>
    <col min="2" max="2" width="11.140625" hidden="1" customWidth="1"/>
    <col min="3" max="3" width="10.5703125" customWidth="1"/>
    <col min="4" max="4" width="11.7109375" customWidth="1"/>
    <col min="5" max="5" width="11.140625" customWidth="1"/>
    <col min="6" max="7" width="10.140625" customWidth="1"/>
    <col min="8" max="8" width="13.28515625" customWidth="1"/>
  </cols>
  <sheetData>
    <row r="1" spans="1:8" ht="45" customHeight="1">
      <c r="A1" s="26"/>
      <c r="B1" s="26"/>
      <c r="C1" s="26"/>
      <c r="D1" s="26"/>
      <c r="E1" s="26"/>
      <c r="F1" s="774" t="s">
        <v>367</v>
      </c>
      <c r="G1" s="774"/>
      <c r="H1" s="774"/>
    </row>
    <row r="2" spans="1:8" ht="48" customHeight="1">
      <c r="A2" s="775" t="s">
        <v>676</v>
      </c>
      <c r="B2" s="775"/>
      <c r="C2" s="775"/>
      <c r="D2" s="775"/>
      <c r="E2" s="775"/>
      <c r="F2" s="775"/>
      <c r="G2" s="775"/>
      <c r="H2" s="775"/>
    </row>
    <row r="3" spans="1:8" ht="23.25" customHeight="1">
      <c r="A3" s="26"/>
      <c r="B3" s="26"/>
      <c r="C3" s="26"/>
      <c r="D3" s="26"/>
      <c r="E3" s="26"/>
      <c r="F3" s="26"/>
      <c r="G3" s="26"/>
      <c r="H3" s="26" t="s">
        <v>300</v>
      </c>
    </row>
    <row r="4" spans="1:8" ht="15.75">
      <c r="A4" s="776" t="s">
        <v>301</v>
      </c>
      <c r="B4" s="778" t="s">
        <v>302</v>
      </c>
      <c r="C4" s="778"/>
      <c r="D4" s="778"/>
      <c r="E4" s="778"/>
      <c r="F4" s="778"/>
      <c r="G4" s="778"/>
      <c r="H4" s="778"/>
    </row>
    <row r="5" spans="1:8" ht="44.25" customHeight="1">
      <c r="A5" s="777"/>
      <c r="B5" s="308">
        <v>2013</v>
      </c>
      <c r="C5" s="357">
        <v>2018</v>
      </c>
      <c r="D5" s="357">
        <v>2019</v>
      </c>
      <c r="E5" s="357">
        <v>2020</v>
      </c>
      <c r="F5" s="357">
        <v>2021</v>
      </c>
      <c r="G5" s="357">
        <v>2022</v>
      </c>
      <c r="H5" s="308" t="s">
        <v>307</v>
      </c>
    </row>
    <row r="6" spans="1:8" ht="24" customHeight="1">
      <c r="A6" s="351" t="s">
        <v>303</v>
      </c>
      <c r="B6" s="309">
        <v>58496</v>
      </c>
      <c r="C6" s="358">
        <v>48942</v>
      </c>
      <c r="D6" s="358">
        <v>48410</v>
      </c>
      <c r="E6" s="358">
        <f>49693+564</f>
        <v>50257</v>
      </c>
      <c r="F6" s="358">
        <v>54578</v>
      </c>
      <c r="G6" s="358">
        <v>59766</v>
      </c>
      <c r="H6" s="359">
        <v>55796</v>
      </c>
    </row>
    <row r="7" spans="1:8" ht="27" customHeight="1">
      <c r="A7" s="351" t="s">
        <v>205</v>
      </c>
      <c r="B7" s="309">
        <v>58427.8</v>
      </c>
      <c r="C7" s="358">
        <v>46591</v>
      </c>
      <c r="D7" s="358">
        <v>47873</v>
      </c>
      <c r="E7" s="358">
        <f>E6-E8</f>
        <v>49976</v>
      </c>
      <c r="F7" s="358">
        <v>54479</v>
      </c>
      <c r="G7" s="358">
        <f>G6-G8</f>
        <v>58152</v>
      </c>
      <c r="H7" s="359">
        <f>55684+20</f>
        <v>55704</v>
      </c>
    </row>
    <row r="8" spans="1:8" ht="29.25" customHeight="1">
      <c r="A8" s="351" t="s">
        <v>304</v>
      </c>
      <c r="B8" s="309">
        <f t="shared" ref="B8" si="0">B6-B7</f>
        <v>68.19999999999709</v>
      </c>
      <c r="C8" s="358">
        <v>1531</v>
      </c>
      <c r="D8" s="358">
        <v>537</v>
      </c>
      <c r="E8" s="358">
        <v>281</v>
      </c>
      <c r="F8" s="358">
        <v>99</v>
      </c>
      <c r="G8" s="358">
        <v>1614</v>
      </c>
      <c r="H8" s="359">
        <f>H6-H7</f>
        <v>92</v>
      </c>
    </row>
    <row r="9" spans="1:8" ht="32.25" customHeight="1">
      <c r="A9" s="351" t="s">
        <v>305</v>
      </c>
      <c r="B9" s="309"/>
      <c r="C9" s="358"/>
      <c r="D9" s="358"/>
      <c r="E9" s="358"/>
      <c r="F9" s="358"/>
      <c r="G9" s="358"/>
      <c r="H9" s="359"/>
    </row>
    <row r="10" spans="1:8" ht="47.25" customHeight="1">
      <c r="A10" s="351" t="s">
        <v>306</v>
      </c>
      <c r="B10" s="309"/>
      <c r="C10" s="358">
        <v>403</v>
      </c>
      <c r="D10" s="358">
        <f>C10+D8-D9</f>
        <v>940</v>
      </c>
      <c r="E10" s="358">
        <v>292</v>
      </c>
      <c r="F10" s="358">
        <v>376</v>
      </c>
      <c r="G10" s="358">
        <v>1740</v>
      </c>
      <c r="H10" s="359">
        <v>1740</v>
      </c>
    </row>
    <row r="11" spans="1:8" ht="46.5" customHeight="1">
      <c r="A11" s="351" t="s">
        <v>338</v>
      </c>
      <c r="B11" s="309">
        <v>5945.2</v>
      </c>
      <c r="C11" s="358">
        <v>4071</v>
      </c>
      <c r="D11" s="358">
        <v>4071</v>
      </c>
      <c r="E11" s="358">
        <v>5716</v>
      </c>
      <c r="F11" s="359">
        <v>7637</v>
      </c>
      <c r="G11" s="358">
        <v>9707</v>
      </c>
      <c r="H11" s="359"/>
    </row>
    <row r="12" spans="1:8" ht="43.5" customHeight="1">
      <c r="A12" s="351" t="s">
        <v>339</v>
      </c>
      <c r="B12" s="309">
        <v>1242.8</v>
      </c>
      <c r="C12" s="358">
        <v>503</v>
      </c>
      <c r="D12" s="358">
        <v>503</v>
      </c>
      <c r="E12" s="358">
        <v>1108</v>
      </c>
      <c r="F12" s="359">
        <v>639</v>
      </c>
      <c r="G12" s="358">
        <v>967</v>
      </c>
      <c r="H12" s="359"/>
    </row>
    <row r="13" spans="1:8" ht="41.25" customHeight="1">
      <c r="A13" s="351" t="s">
        <v>340</v>
      </c>
      <c r="B13" s="309">
        <v>88</v>
      </c>
      <c r="C13" s="358">
        <v>242</v>
      </c>
      <c r="D13" s="358">
        <v>237</v>
      </c>
      <c r="E13" s="358">
        <v>236</v>
      </c>
      <c r="F13" s="358">
        <v>234</v>
      </c>
      <c r="G13" s="358">
        <v>230</v>
      </c>
      <c r="H13" s="359">
        <v>265</v>
      </c>
    </row>
    <row r="14" spans="1:8" ht="33.75" customHeight="1">
      <c r="A14" s="352" t="s">
        <v>469</v>
      </c>
      <c r="B14" s="353">
        <v>85</v>
      </c>
      <c r="C14" s="360">
        <v>240</v>
      </c>
      <c r="D14" s="360">
        <v>236</v>
      </c>
      <c r="E14" s="360">
        <v>236</v>
      </c>
      <c r="F14" s="358">
        <v>234</v>
      </c>
      <c r="G14" s="360">
        <v>229</v>
      </c>
      <c r="H14" s="359">
        <v>265</v>
      </c>
    </row>
    <row r="15" spans="1:8" ht="51" customHeight="1">
      <c r="A15" s="351" t="s">
        <v>341</v>
      </c>
      <c r="B15" s="353">
        <v>157</v>
      </c>
      <c r="C15" s="360">
        <v>330</v>
      </c>
      <c r="D15" s="360">
        <v>330</v>
      </c>
      <c r="E15" s="360">
        <v>270</v>
      </c>
      <c r="F15" s="358">
        <v>270</v>
      </c>
      <c r="G15" s="360">
        <v>265</v>
      </c>
      <c r="H15" s="359">
        <v>265</v>
      </c>
    </row>
    <row r="16" spans="1:8" ht="35.25" customHeight="1">
      <c r="A16" s="773" t="s">
        <v>558</v>
      </c>
      <c r="B16" s="773"/>
      <c r="C16" s="773"/>
      <c r="D16" s="773"/>
      <c r="E16" s="773"/>
      <c r="F16" s="773"/>
      <c r="G16" s="773"/>
      <c r="H16" s="773"/>
    </row>
    <row r="17" spans="1:8">
      <c r="A17" s="222"/>
      <c r="B17" s="222"/>
      <c r="C17" s="222"/>
      <c r="D17" s="222"/>
      <c r="E17" s="222"/>
      <c r="F17" s="222"/>
      <c r="G17" s="222"/>
      <c r="H17" s="222"/>
    </row>
    <row r="18" spans="1:8" ht="15.75">
      <c r="A18" s="354" t="s">
        <v>577</v>
      </c>
      <c r="B18" s="222"/>
      <c r="C18" s="222"/>
      <c r="D18" s="222"/>
      <c r="E18" s="222"/>
      <c r="F18" s="222"/>
      <c r="G18" s="222"/>
      <c r="H18" s="222"/>
    </row>
    <row r="19" spans="1:8">
      <c r="A19" s="222"/>
      <c r="B19" s="222"/>
      <c r="C19" s="222"/>
      <c r="D19" s="222"/>
      <c r="E19" s="222"/>
      <c r="F19" s="222"/>
      <c r="G19" s="222"/>
      <c r="H19" s="222"/>
    </row>
    <row r="20" spans="1:8">
      <c r="A20" s="350" t="s">
        <v>578</v>
      </c>
      <c r="B20" s="222"/>
      <c r="C20" s="222"/>
      <c r="D20" s="222"/>
      <c r="E20" s="222"/>
      <c r="F20" s="222"/>
      <c r="G20" s="222"/>
      <c r="H20" s="222"/>
    </row>
    <row r="21" spans="1:8">
      <c r="A21" s="222"/>
    </row>
  </sheetData>
  <mergeCells count="5">
    <mergeCell ref="A16:H16"/>
    <mergeCell ref="F1:H1"/>
    <mergeCell ref="A2:H2"/>
    <mergeCell ref="A4:A5"/>
    <mergeCell ref="B4:H4"/>
  </mergeCells>
  <phoneticPr fontId="3" type="noConversion"/>
  <pageMargins left="0.59055118110236227" right="0" top="0" bottom="0.19685039370078741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EK381"/>
  <sheetViews>
    <sheetView topLeftCell="A176" zoomScale="90" zoomScaleNormal="90" workbookViewId="0">
      <selection activeCell="A215" sqref="A215:XFD237"/>
    </sheetView>
  </sheetViews>
  <sheetFormatPr defaultRowHeight="12.75"/>
  <cols>
    <col min="1" max="1" width="5.7109375" customWidth="1"/>
    <col min="2" max="2" width="30.42578125" customWidth="1"/>
    <col min="3" max="3" width="35.7109375" customWidth="1"/>
    <col min="4" max="4" width="14.7109375" customWidth="1"/>
    <col min="5" max="5" width="7.28515625" customWidth="1"/>
    <col min="6" max="6" width="7.42578125" customWidth="1"/>
    <col min="7" max="7" width="7.7109375" customWidth="1"/>
    <col min="8" max="8" width="6.42578125" customWidth="1"/>
    <col min="9" max="9" width="7.28515625" customWidth="1"/>
    <col min="10" max="10" width="7.140625" customWidth="1"/>
    <col min="11" max="12" width="7.28515625" customWidth="1"/>
    <col min="13" max="13" width="10.140625" customWidth="1"/>
    <col min="14" max="14" width="7.85546875" customWidth="1"/>
    <col min="15" max="15" width="10.28515625" customWidth="1"/>
  </cols>
  <sheetData>
    <row r="1" spans="1:16" ht="28.5" customHeight="1">
      <c r="A1" s="165"/>
      <c r="B1" s="166"/>
      <c r="C1" s="166"/>
      <c r="D1" s="166"/>
      <c r="E1" s="167"/>
      <c r="F1" s="167"/>
      <c r="G1" s="167"/>
      <c r="H1" s="167"/>
      <c r="I1" s="787" t="s">
        <v>372</v>
      </c>
      <c r="J1" s="787"/>
      <c r="K1" s="787"/>
      <c r="L1" s="787"/>
      <c r="M1" s="787"/>
    </row>
    <row r="2" spans="1:16" ht="20.25" customHeight="1">
      <c r="A2" s="788" t="s">
        <v>496</v>
      </c>
      <c r="B2" s="788"/>
      <c r="C2" s="788"/>
      <c r="D2" s="788"/>
      <c r="E2" s="788"/>
      <c r="F2" s="788"/>
      <c r="G2" s="788"/>
      <c r="H2" s="788"/>
      <c r="I2" s="788"/>
      <c r="J2" s="788"/>
      <c r="K2" s="788"/>
      <c r="L2" s="788"/>
      <c r="M2" s="788"/>
      <c r="N2" s="222"/>
      <c r="O2" s="222"/>
    </row>
    <row r="3" spans="1:16" ht="20.25" customHeight="1">
      <c r="A3" s="300"/>
      <c r="B3" s="789" t="s">
        <v>679</v>
      </c>
      <c r="C3" s="789"/>
      <c r="D3" s="789"/>
      <c r="E3" s="789"/>
      <c r="F3" s="789"/>
      <c r="G3" s="789"/>
      <c r="H3" s="789"/>
      <c r="I3" s="789"/>
      <c r="J3" s="789"/>
      <c r="K3" s="789"/>
      <c r="L3" s="789"/>
      <c r="M3" s="300"/>
      <c r="N3" s="222"/>
      <c r="O3" s="222"/>
    </row>
    <row r="4" spans="1:16" ht="17.25" customHeight="1">
      <c r="A4" s="300"/>
      <c r="B4" s="783" t="s">
        <v>835</v>
      </c>
      <c r="C4" s="783"/>
      <c r="D4" s="783"/>
      <c r="E4" s="783"/>
      <c r="F4" s="783"/>
      <c r="G4" s="783"/>
      <c r="H4" s="783"/>
      <c r="I4" s="301"/>
      <c r="J4" s="301"/>
      <c r="K4" s="301"/>
      <c r="L4" s="301"/>
      <c r="M4" s="300"/>
      <c r="N4" s="222"/>
      <c r="O4" s="222"/>
    </row>
    <row r="5" spans="1:16" ht="13.5" customHeight="1">
      <c r="A5" s="300"/>
      <c r="B5" s="783" t="s">
        <v>834</v>
      </c>
      <c r="C5" s="783"/>
      <c r="D5" s="783"/>
      <c r="E5" s="783"/>
      <c r="F5" s="783"/>
      <c r="G5" s="783"/>
      <c r="H5" s="783"/>
      <c r="I5" s="301"/>
      <c r="J5" s="301"/>
      <c r="K5" s="301"/>
      <c r="L5" s="301"/>
      <c r="M5" s="300"/>
      <c r="N5" s="222"/>
      <c r="O5" s="222"/>
    </row>
    <row r="6" spans="1:16" ht="12" customHeight="1">
      <c r="A6" s="784" t="s">
        <v>317</v>
      </c>
      <c r="B6" s="784"/>
      <c r="C6" s="784"/>
      <c r="D6" s="784"/>
      <c r="E6" s="302"/>
      <c r="F6" s="302"/>
      <c r="G6" s="302"/>
      <c r="H6" s="302"/>
      <c r="I6" s="302"/>
      <c r="J6" s="302"/>
      <c r="K6" s="302"/>
      <c r="L6" s="303"/>
      <c r="M6" s="303"/>
      <c r="N6" s="222"/>
      <c r="O6" s="303" t="s">
        <v>300</v>
      </c>
    </row>
    <row r="7" spans="1:16" ht="15" customHeight="1">
      <c r="A7" s="785" t="s">
        <v>318</v>
      </c>
      <c r="B7" s="786" t="s">
        <v>319</v>
      </c>
      <c r="C7" s="786" t="s">
        <v>320</v>
      </c>
      <c r="D7" s="786" t="s">
        <v>321</v>
      </c>
      <c r="E7" s="786" t="s">
        <v>322</v>
      </c>
      <c r="F7" s="786"/>
      <c r="G7" s="786" t="s">
        <v>323</v>
      </c>
      <c r="H7" s="786"/>
      <c r="I7" s="786" t="s">
        <v>324</v>
      </c>
      <c r="J7" s="786"/>
      <c r="K7" s="786" t="s">
        <v>325</v>
      </c>
      <c r="L7" s="786"/>
      <c r="M7" s="790" t="s">
        <v>326</v>
      </c>
      <c r="N7" s="779" t="s">
        <v>327</v>
      </c>
      <c r="O7" s="780"/>
    </row>
    <row r="8" spans="1:16" ht="28.5" customHeight="1">
      <c r="A8" s="785"/>
      <c r="B8" s="786"/>
      <c r="C8" s="786"/>
      <c r="D8" s="786"/>
      <c r="E8" s="786"/>
      <c r="F8" s="786"/>
      <c r="G8" s="786"/>
      <c r="H8" s="786"/>
      <c r="I8" s="786"/>
      <c r="J8" s="786"/>
      <c r="K8" s="786"/>
      <c r="L8" s="786"/>
      <c r="M8" s="791"/>
      <c r="N8" s="781"/>
      <c r="O8" s="782"/>
    </row>
    <row r="9" spans="1:16" ht="19.5" customHeight="1">
      <c r="A9" s="785"/>
      <c r="B9" s="786"/>
      <c r="C9" s="786"/>
      <c r="D9" s="786"/>
      <c r="E9" s="444" t="s">
        <v>328</v>
      </c>
      <c r="F9" s="444" t="s">
        <v>329</v>
      </c>
      <c r="G9" s="444" t="s">
        <v>328</v>
      </c>
      <c r="H9" s="444" t="s">
        <v>329</v>
      </c>
      <c r="I9" s="444" t="s">
        <v>328</v>
      </c>
      <c r="J9" s="444" t="s">
        <v>329</v>
      </c>
      <c r="K9" s="444" t="s">
        <v>328</v>
      </c>
      <c r="L9" s="444" t="s">
        <v>329</v>
      </c>
      <c r="M9" s="445" t="s">
        <v>330</v>
      </c>
      <c r="N9" s="444" t="s">
        <v>328</v>
      </c>
      <c r="O9" s="444" t="s">
        <v>329</v>
      </c>
    </row>
    <row r="10" spans="1:16" ht="10.5" customHeight="1">
      <c r="A10" s="446">
        <v>1</v>
      </c>
      <c r="B10" s="390">
        <v>2</v>
      </c>
      <c r="C10" s="390">
        <v>3</v>
      </c>
      <c r="D10" s="390">
        <v>4</v>
      </c>
      <c r="E10" s="390">
        <v>5</v>
      </c>
      <c r="F10" s="390">
        <v>6</v>
      </c>
      <c r="G10" s="389">
        <v>7</v>
      </c>
      <c r="H10" s="389">
        <v>8</v>
      </c>
      <c r="I10" s="389">
        <v>9</v>
      </c>
      <c r="J10" s="389">
        <v>10</v>
      </c>
      <c r="K10" s="389">
        <v>11</v>
      </c>
      <c r="L10" s="389">
        <v>12</v>
      </c>
      <c r="M10" s="391">
        <v>13</v>
      </c>
      <c r="N10" s="392">
        <v>14</v>
      </c>
      <c r="O10" s="392">
        <v>15</v>
      </c>
    </row>
    <row r="11" spans="1:16" ht="24" customHeight="1">
      <c r="A11" s="447">
        <v>1</v>
      </c>
      <c r="B11" s="398" t="s">
        <v>584</v>
      </c>
      <c r="C11" s="395" t="s">
        <v>585</v>
      </c>
      <c r="D11" s="331" t="s">
        <v>494</v>
      </c>
      <c r="E11" s="399">
        <v>1</v>
      </c>
      <c r="F11" s="400">
        <v>28.5</v>
      </c>
      <c r="G11" s="401">
        <v>1</v>
      </c>
      <c r="H11" s="331">
        <v>28.5</v>
      </c>
      <c r="I11" s="399"/>
      <c r="J11" s="399"/>
      <c r="K11" s="331"/>
      <c r="L11" s="331"/>
      <c r="M11" s="393" t="s">
        <v>586</v>
      </c>
      <c r="N11" s="402"/>
      <c r="O11" s="402"/>
      <c r="P11" s="307"/>
    </row>
    <row r="12" spans="1:16" ht="24" customHeight="1">
      <c r="A12" s="447">
        <v>2</v>
      </c>
      <c r="B12" s="394" t="s">
        <v>587</v>
      </c>
      <c r="C12" s="395" t="s">
        <v>588</v>
      </c>
      <c r="D12" s="331" t="s">
        <v>494</v>
      </c>
      <c r="E12" s="396">
        <v>1</v>
      </c>
      <c r="F12" s="397">
        <v>19.3</v>
      </c>
      <c r="G12" s="403">
        <v>1</v>
      </c>
      <c r="H12" s="404">
        <v>19.3</v>
      </c>
      <c r="I12" s="405"/>
      <c r="J12" s="404"/>
      <c r="K12" s="396"/>
      <c r="L12" s="404"/>
      <c r="M12" s="393" t="s">
        <v>589</v>
      </c>
      <c r="N12" s="399"/>
      <c r="O12" s="406"/>
      <c r="P12" s="307"/>
    </row>
    <row r="13" spans="1:16" ht="14.1" customHeight="1">
      <c r="A13" s="447">
        <v>3</v>
      </c>
      <c r="B13" s="394" t="s">
        <v>590</v>
      </c>
      <c r="C13" s="395" t="s">
        <v>591</v>
      </c>
      <c r="D13" s="331" t="s">
        <v>494</v>
      </c>
      <c r="E13" s="396">
        <v>1</v>
      </c>
      <c r="F13" s="397">
        <v>4.2</v>
      </c>
      <c r="G13" s="396">
        <v>1</v>
      </c>
      <c r="H13" s="397">
        <v>4.2</v>
      </c>
      <c r="I13" s="405"/>
      <c r="J13" s="396"/>
      <c r="K13" s="331"/>
      <c r="L13" s="331"/>
      <c r="M13" s="393"/>
      <c r="N13" s="407"/>
      <c r="O13" s="407"/>
      <c r="P13" s="307"/>
    </row>
    <row r="14" spans="1:16" ht="14.1" customHeight="1">
      <c r="A14" s="447">
        <v>4</v>
      </c>
      <c r="B14" s="394" t="s">
        <v>592</v>
      </c>
      <c r="C14" s="395" t="s">
        <v>593</v>
      </c>
      <c r="D14" s="331" t="s">
        <v>494</v>
      </c>
      <c r="E14" s="396">
        <v>1</v>
      </c>
      <c r="F14" s="397">
        <v>12.2</v>
      </c>
      <c r="G14" s="396">
        <v>1</v>
      </c>
      <c r="H14" s="397">
        <v>12.2</v>
      </c>
      <c r="I14" s="408"/>
      <c r="J14" s="409"/>
      <c r="K14" s="396"/>
      <c r="L14" s="404"/>
      <c r="M14" s="410"/>
      <c r="N14" s="396">
        <v>1</v>
      </c>
      <c r="O14" s="397">
        <v>12.2</v>
      </c>
      <c r="P14" s="307"/>
    </row>
    <row r="15" spans="1:16" ht="14.1" customHeight="1">
      <c r="A15" s="447">
        <v>5</v>
      </c>
      <c r="B15" s="394" t="s">
        <v>594</v>
      </c>
      <c r="C15" s="395" t="s">
        <v>595</v>
      </c>
      <c r="D15" s="331" t="s">
        <v>494</v>
      </c>
      <c r="E15" s="396">
        <v>1</v>
      </c>
      <c r="F15" s="397">
        <v>4.5</v>
      </c>
      <c r="G15" s="396">
        <v>1</v>
      </c>
      <c r="H15" s="397">
        <v>4.5</v>
      </c>
      <c r="I15" s="408"/>
      <c r="J15" s="409"/>
      <c r="K15" s="331"/>
      <c r="L15" s="331"/>
      <c r="M15" s="410"/>
      <c r="N15" s="396">
        <v>1</v>
      </c>
      <c r="O15" s="397">
        <v>4.5</v>
      </c>
      <c r="P15" s="307"/>
    </row>
    <row r="16" spans="1:16" ht="14.1" customHeight="1">
      <c r="A16" s="447">
        <v>6</v>
      </c>
      <c r="B16" s="394" t="s">
        <v>596</v>
      </c>
      <c r="C16" s="395" t="s">
        <v>597</v>
      </c>
      <c r="D16" s="331" t="s">
        <v>494</v>
      </c>
      <c r="E16" s="396">
        <v>1</v>
      </c>
      <c r="F16" s="397">
        <v>6</v>
      </c>
      <c r="G16" s="396">
        <v>1</v>
      </c>
      <c r="H16" s="397">
        <v>6</v>
      </c>
      <c r="I16" s="411"/>
      <c r="J16" s="412"/>
      <c r="K16" s="413"/>
      <c r="L16" s="331"/>
      <c r="M16" s="330"/>
      <c r="N16" s="396">
        <v>1</v>
      </c>
      <c r="O16" s="397">
        <v>6</v>
      </c>
      <c r="P16" s="307"/>
    </row>
    <row r="17" spans="1:16" ht="14.1" customHeight="1">
      <c r="A17" s="447">
        <v>7</v>
      </c>
      <c r="B17" s="394" t="s">
        <v>683</v>
      </c>
      <c r="C17" s="395" t="s">
        <v>684</v>
      </c>
      <c r="D17" s="331" t="s">
        <v>494</v>
      </c>
      <c r="E17" s="396">
        <v>1</v>
      </c>
      <c r="F17" s="397">
        <v>4.0999999999999996</v>
      </c>
      <c r="G17" s="396">
        <v>1</v>
      </c>
      <c r="H17" s="397">
        <v>4.0999999999999996</v>
      </c>
      <c r="I17" s="411"/>
      <c r="J17" s="412"/>
      <c r="K17" s="413"/>
      <c r="L17" s="331"/>
      <c r="M17" s="330"/>
      <c r="N17" s="396">
        <v>1</v>
      </c>
      <c r="O17" s="397">
        <v>4.0999999999999996</v>
      </c>
      <c r="P17" s="307"/>
    </row>
    <row r="18" spans="1:16" ht="14.1" customHeight="1">
      <c r="A18" s="447">
        <v>8</v>
      </c>
      <c r="B18" s="394" t="s">
        <v>685</v>
      </c>
      <c r="C18" s="395" t="s">
        <v>686</v>
      </c>
      <c r="D18" s="331" t="s">
        <v>494</v>
      </c>
      <c r="E18" s="396">
        <v>1</v>
      </c>
      <c r="F18" s="397">
        <v>5.8</v>
      </c>
      <c r="G18" s="396">
        <v>1</v>
      </c>
      <c r="H18" s="397">
        <v>5.8</v>
      </c>
      <c r="I18" s="411"/>
      <c r="J18" s="412"/>
      <c r="K18" s="413"/>
      <c r="L18" s="331"/>
      <c r="M18" s="330"/>
      <c r="N18" s="396">
        <v>1</v>
      </c>
      <c r="O18" s="397">
        <v>5.8</v>
      </c>
      <c r="P18" s="307"/>
    </row>
    <row r="19" spans="1:16" ht="14.1" customHeight="1">
      <c r="A19" s="447">
        <v>9</v>
      </c>
      <c r="B19" s="394" t="s">
        <v>598</v>
      </c>
      <c r="C19" s="395" t="s">
        <v>599</v>
      </c>
      <c r="D19" s="331" t="s">
        <v>494</v>
      </c>
      <c r="E19" s="396">
        <v>1</v>
      </c>
      <c r="F19" s="397">
        <v>7.1</v>
      </c>
      <c r="G19" s="396"/>
      <c r="H19" s="396"/>
      <c r="I19" s="396">
        <v>1</v>
      </c>
      <c r="J19" s="397">
        <v>7.1</v>
      </c>
      <c r="K19" s="331"/>
      <c r="L19" s="331"/>
      <c r="M19" s="393"/>
      <c r="N19" s="396"/>
      <c r="O19" s="404"/>
      <c r="P19" s="307"/>
    </row>
    <row r="20" spans="1:16" ht="25.5" customHeight="1">
      <c r="A20" s="447">
        <v>10</v>
      </c>
      <c r="B20" s="394" t="s">
        <v>600</v>
      </c>
      <c r="C20" s="395" t="s">
        <v>601</v>
      </c>
      <c r="D20" s="331" t="s">
        <v>494</v>
      </c>
      <c r="E20" s="396">
        <v>1</v>
      </c>
      <c r="F20" s="397">
        <v>4.3</v>
      </c>
      <c r="G20" s="396"/>
      <c r="H20" s="396"/>
      <c r="I20" s="396">
        <v>1</v>
      </c>
      <c r="J20" s="397">
        <v>4.3</v>
      </c>
      <c r="K20" s="331"/>
      <c r="L20" s="331"/>
      <c r="M20" s="393"/>
      <c r="N20" s="399"/>
      <c r="O20" s="399"/>
      <c r="P20" s="307"/>
    </row>
    <row r="21" spans="1:16" ht="24.75" customHeight="1">
      <c r="A21" s="447">
        <v>11</v>
      </c>
      <c r="B21" s="394" t="s">
        <v>602</v>
      </c>
      <c r="C21" s="395" t="s">
        <v>603</v>
      </c>
      <c r="D21" s="331" t="s">
        <v>494</v>
      </c>
      <c r="E21" s="396">
        <v>1</v>
      </c>
      <c r="F21" s="397">
        <v>6.1</v>
      </c>
      <c r="G21" s="396"/>
      <c r="H21" s="396"/>
      <c r="I21" s="396">
        <v>1</v>
      </c>
      <c r="J21" s="397">
        <v>6.1</v>
      </c>
      <c r="K21" s="331"/>
      <c r="L21" s="331"/>
      <c r="M21" s="393"/>
      <c r="N21" s="396"/>
      <c r="O21" s="404"/>
      <c r="P21" s="307"/>
    </row>
    <row r="22" spans="1:16" ht="21.75" customHeight="1">
      <c r="A22" s="447">
        <v>12</v>
      </c>
      <c r="B22" s="394" t="s">
        <v>604</v>
      </c>
      <c r="C22" s="395" t="s">
        <v>605</v>
      </c>
      <c r="D22" s="331" t="s">
        <v>494</v>
      </c>
      <c r="E22" s="396">
        <v>1</v>
      </c>
      <c r="F22" s="397">
        <v>3.4</v>
      </c>
      <c r="G22" s="396"/>
      <c r="H22" s="414"/>
      <c r="I22" s="415"/>
      <c r="J22" s="416"/>
      <c r="K22" s="417"/>
      <c r="L22" s="331"/>
      <c r="M22" s="393" t="s">
        <v>606</v>
      </c>
      <c r="N22" s="399"/>
      <c r="O22" s="406"/>
      <c r="P22" s="307"/>
    </row>
    <row r="23" spans="1:16" ht="14.1" customHeight="1">
      <c r="A23" s="447">
        <v>13</v>
      </c>
      <c r="B23" s="394" t="s">
        <v>607</v>
      </c>
      <c r="C23" s="395" t="s">
        <v>608</v>
      </c>
      <c r="D23" s="331" t="s">
        <v>494</v>
      </c>
      <c r="E23" s="396">
        <v>1</v>
      </c>
      <c r="F23" s="397">
        <v>4.2</v>
      </c>
      <c r="G23" s="396"/>
      <c r="H23" s="404"/>
      <c r="I23" s="418"/>
      <c r="J23" s="419"/>
      <c r="K23" s="331"/>
      <c r="L23" s="331"/>
      <c r="M23" s="393" t="s">
        <v>609</v>
      </c>
      <c r="N23" s="399"/>
      <c r="O23" s="406"/>
      <c r="P23" s="307"/>
    </row>
    <row r="24" spans="1:16" ht="23.25" customHeight="1">
      <c r="A24" s="447">
        <v>14</v>
      </c>
      <c r="B24" s="394" t="s">
        <v>610</v>
      </c>
      <c r="C24" s="395" t="s">
        <v>611</v>
      </c>
      <c r="D24" s="331" t="s">
        <v>494</v>
      </c>
      <c r="E24" s="396">
        <v>1</v>
      </c>
      <c r="F24" s="397">
        <v>4.7</v>
      </c>
      <c r="G24" s="396"/>
      <c r="H24" s="404"/>
      <c r="I24" s="408"/>
      <c r="J24" s="409"/>
      <c r="K24" s="331"/>
      <c r="L24" s="331"/>
      <c r="M24" s="393" t="s">
        <v>609</v>
      </c>
      <c r="N24" s="396"/>
      <c r="O24" s="404"/>
      <c r="P24" s="307"/>
    </row>
    <row r="25" spans="1:16" ht="14.1" customHeight="1">
      <c r="A25" s="447">
        <v>15</v>
      </c>
      <c r="B25" s="394" t="s">
        <v>612</v>
      </c>
      <c r="C25" s="395" t="s">
        <v>613</v>
      </c>
      <c r="D25" s="331" t="s">
        <v>494</v>
      </c>
      <c r="E25" s="396">
        <v>1</v>
      </c>
      <c r="F25" s="397">
        <v>4.3</v>
      </c>
      <c r="G25" s="396">
        <v>1</v>
      </c>
      <c r="H25" s="397">
        <v>4.3</v>
      </c>
      <c r="I25" s="408"/>
      <c r="J25" s="409"/>
      <c r="K25" s="331"/>
      <c r="L25" s="331"/>
      <c r="M25" s="330"/>
      <c r="N25" s="396"/>
      <c r="O25" s="404"/>
      <c r="P25" s="307"/>
    </row>
    <row r="26" spans="1:16" ht="14.1" customHeight="1">
      <c r="A26" s="447">
        <v>16</v>
      </c>
      <c r="B26" s="398" t="s">
        <v>614</v>
      </c>
      <c r="C26" s="395" t="s">
        <v>615</v>
      </c>
      <c r="D26" s="331" t="s">
        <v>494</v>
      </c>
      <c r="E26" s="396">
        <v>1</v>
      </c>
      <c r="F26" s="400">
        <v>10</v>
      </c>
      <c r="G26" s="405"/>
      <c r="H26" s="420"/>
      <c r="I26" s="409">
        <v>1</v>
      </c>
      <c r="J26" s="409"/>
      <c r="K26" s="405"/>
      <c r="L26" s="396"/>
      <c r="M26" s="393" t="s">
        <v>616</v>
      </c>
      <c r="N26" s="396"/>
      <c r="O26" s="421"/>
      <c r="P26" s="307"/>
    </row>
    <row r="27" spans="1:16" ht="14.1" customHeight="1">
      <c r="A27" s="447">
        <v>17</v>
      </c>
      <c r="B27" s="394" t="s">
        <v>617</v>
      </c>
      <c r="C27" s="395" t="s">
        <v>618</v>
      </c>
      <c r="D27" s="331" t="s">
        <v>494</v>
      </c>
      <c r="E27" s="396">
        <v>1</v>
      </c>
      <c r="F27" s="397">
        <v>4.0999999999999996</v>
      </c>
      <c r="G27" s="396">
        <v>1</v>
      </c>
      <c r="H27" s="397">
        <v>4.0999999999999996</v>
      </c>
      <c r="I27" s="409"/>
      <c r="J27" s="409"/>
      <c r="K27" s="401"/>
      <c r="L27" s="331"/>
      <c r="M27" s="393"/>
      <c r="N27" s="396">
        <v>1</v>
      </c>
      <c r="O27" s="397">
        <v>4.0999999999999996</v>
      </c>
      <c r="P27" s="307"/>
    </row>
    <row r="28" spans="1:16" ht="14.1" customHeight="1">
      <c r="A28" s="447">
        <v>18</v>
      </c>
      <c r="B28" s="394" t="s">
        <v>619</v>
      </c>
      <c r="C28" s="395" t="s">
        <v>620</v>
      </c>
      <c r="D28" s="331" t="s">
        <v>494</v>
      </c>
      <c r="E28" s="396">
        <v>1</v>
      </c>
      <c r="F28" s="397">
        <v>2.7</v>
      </c>
      <c r="G28" s="405"/>
      <c r="H28" s="421"/>
      <c r="I28" s="396">
        <v>1</v>
      </c>
      <c r="J28" s="397">
        <v>2.7</v>
      </c>
      <c r="K28" s="401"/>
      <c r="L28" s="331"/>
      <c r="M28" s="393"/>
      <c r="N28" s="399"/>
      <c r="O28" s="422"/>
      <c r="P28" s="307"/>
    </row>
    <row r="29" spans="1:16" ht="14.1" customHeight="1">
      <c r="A29" s="447">
        <v>19</v>
      </c>
      <c r="B29" s="394" t="s">
        <v>621</v>
      </c>
      <c r="C29" s="395" t="s">
        <v>622</v>
      </c>
      <c r="D29" s="331" t="s">
        <v>494</v>
      </c>
      <c r="E29" s="396">
        <v>1</v>
      </c>
      <c r="F29" s="397">
        <v>10.8</v>
      </c>
      <c r="G29" s="405">
        <v>1</v>
      </c>
      <c r="H29" s="397">
        <v>10.8</v>
      </c>
      <c r="I29" s="405"/>
      <c r="J29" s="397"/>
      <c r="K29" s="401"/>
      <c r="L29" s="331"/>
      <c r="M29" s="393"/>
      <c r="N29" s="405">
        <v>1</v>
      </c>
      <c r="O29" s="397">
        <v>10.8</v>
      </c>
      <c r="P29" s="307"/>
    </row>
    <row r="30" spans="1:16" ht="14.1" customHeight="1">
      <c r="A30" s="447">
        <v>20</v>
      </c>
      <c r="B30" s="394" t="s">
        <v>623</v>
      </c>
      <c r="C30" s="395" t="s">
        <v>624</v>
      </c>
      <c r="D30" s="331" t="s">
        <v>494</v>
      </c>
      <c r="E30" s="396">
        <v>1</v>
      </c>
      <c r="F30" s="397">
        <v>6.2</v>
      </c>
      <c r="G30" s="405">
        <v>1</v>
      </c>
      <c r="H30" s="397">
        <v>6.2</v>
      </c>
      <c r="I30" s="423"/>
      <c r="J30" s="424"/>
      <c r="K30" s="331"/>
      <c r="L30" s="331"/>
      <c r="M30" s="330"/>
      <c r="N30" s="405">
        <v>1</v>
      </c>
      <c r="O30" s="397">
        <v>6.2</v>
      </c>
      <c r="P30" s="307"/>
    </row>
    <row r="31" spans="1:16" ht="14.1" customHeight="1">
      <c r="A31" s="447">
        <v>21</v>
      </c>
      <c r="B31" s="394" t="s">
        <v>625</v>
      </c>
      <c r="C31" s="395" t="s">
        <v>626</v>
      </c>
      <c r="D31" s="331" t="s">
        <v>494</v>
      </c>
      <c r="E31" s="396">
        <v>1</v>
      </c>
      <c r="F31" s="397">
        <v>6.4</v>
      </c>
      <c r="G31" s="405">
        <v>1</v>
      </c>
      <c r="H31" s="397">
        <v>6.4</v>
      </c>
      <c r="I31" s="408"/>
      <c r="J31" s="409"/>
      <c r="K31" s="331"/>
      <c r="L31" s="331"/>
      <c r="M31" s="393"/>
      <c r="N31" s="396"/>
      <c r="O31" s="421"/>
      <c r="P31" s="307"/>
    </row>
    <row r="32" spans="1:16" ht="14.1" customHeight="1">
      <c r="A32" s="447">
        <v>22</v>
      </c>
      <c r="B32" s="394" t="s">
        <v>627</v>
      </c>
      <c r="C32" s="395" t="s">
        <v>628</v>
      </c>
      <c r="D32" s="331" t="s">
        <v>494</v>
      </c>
      <c r="E32" s="396">
        <v>1</v>
      </c>
      <c r="F32" s="397">
        <v>7.6</v>
      </c>
      <c r="G32" s="405">
        <v>1</v>
      </c>
      <c r="H32" s="397">
        <v>7.6</v>
      </c>
      <c r="I32" s="405"/>
      <c r="J32" s="404"/>
      <c r="K32" s="331"/>
      <c r="L32" s="331"/>
      <c r="M32" s="393"/>
      <c r="N32" s="405">
        <v>1</v>
      </c>
      <c r="O32" s="397">
        <v>7.6</v>
      </c>
      <c r="P32" s="307"/>
    </row>
    <row r="33" spans="1:16" ht="14.1" customHeight="1">
      <c r="A33" s="447">
        <v>23</v>
      </c>
      <c r="B33" s="394" t="s">
        <v>629</v>
      </c>
      <c r="C33" s="395" t="s">
        <v>630</v>
      </c>
      <c r="D33" s="331" t="s">
        <v>494</v>
      </c>
      <c r="E33" s="396">
        <v>1</v>
      </c>
      <c r="F33" s="397">
        <v>4.2</v>
      </c>
      <c r="G33" s="403">
        <v>1</v>
      </c>
      <c r="H33" s="397">
        <v>4.2</v>
      </c>
      <c r="I33" s="409"/>
      <c r="J33" s="409"/>
      <c r="K33" s="401"/>
      <c r="L33" s="331"/>
      <c r="M33" s="330"/>
      <c r="N33" s="399"/>
      <c r="O33" s="406"/>
      <c r="P33" s="307"/>
    </row>
    <row r="34" spans="1:16" ht="14.1" customHeight="1">
      <c r="A34" s="447">
        <v>24</v>
      </c>
      <c r="B34" s="394" t="s">
        <v>631</v>
      </c>
      <c r="C34" s="395" t="s">
        <v>632</v>
      </c>
      <c r="D34" s="331" t="s">
        <v>494</v>
      </c>
      <c r="E34" s="396">
        <v>1</v>
      </c>
      <c r="F34" s="397">
        <v>4.7</v>
      </c>
      <c r="G34" s="425"/>
      <c r="H34" s="404"/>
      <c r="I34" s="396">
        <v>1</v>
      </c>
      <c r="J34" s="397">
        <v>4.7</v>
      </c>
      <c r="K34" s="401"/>
      <c r="L34" s="331"/>
      <c r="M34" s="393"/>
      <c r="N34" s="399"/>
      <c r="O34" s="406"/>
      <c r="P34" s="307"/>
    </row>
    <row r="35" spans="1:16" ht="16.5" customHeight="1">
      <c r="A35" s="447">
        <v>25</v>
      </c>
      <c r="B35" s="394" t="s">
        <v>633</v>
      </c>
      <c r="C35" s="395" t="s">
        <v>634</v>
      </c>
      <c r="D35" s="331" t="s">
        <v>494</v>
      </c>
      <c r="E35" s="396">
        <v>1</v>
      </c>
      <c r="F35" s="397">
        <v>3.7</v>
      </c>
      <c r="G35" s="403">
        <v>1</v>
      </c>
      <c r="H35" s="397">
        <v>3.7</v>
      </c>
      <c r="I35" s="409"/>
      <c r="J35" s="409"/>
      <c r="K35" s="331"/>
      <c r="L35" s="331"/>
      <c r="M35" s="393"/>
      <c r="N35" s="396">
        <v>1</v>
      </c>
      <c r="O35" s="404">
        <v>3.7</v>
      </c>
      <c r="P35" s="307"/>
    </row>
    <row r="36" spans="1:16" ht="14.1" customHeight="1">
      <c r="A36" s="447">
        <v>26</v>
      </c>
      <c r="B36" s="394" t="s">
        <v>635</v>
      </c>
      <c r="C36" s="395" t="s">
        <v>636</v>
      </c>
      <c r="D36" s="331" t="s">
        <v>494</v>
      </c>
      <c r="E36" s="396">
        <v>1</v>
      </c>
      <c r="F36" s="397">
        <v>3.1</v>
      </c>
      <c r="G36" s="403">
        <v>1</v>
      </c>
      <c r="H36" s="397">
        <v>3.1</v>
      </c>
      <c r="I36" s="396"/>
      <c r="J36" s="404"/>
      <c r="K36" s="401"/>
      <c r="L36" s="331"/>
      <c r="M36" s="393"/>
      <c r="N36" s="399"/>
      <c r="O36" s="406"/>
      <c r="P36" s="307"/>
    </row>
    <row r="37" spans="1:16" ht="14.1" customHeight="1">
      <c r="A37" s="447">
        <v>27</v>
      </c>
      <c r="B37" s="426" t="s">
        <v>637</v>
      </c>
      <c r="C37" s="427" t="s">
        <v>638</v>
      </c>
      <c r="D37" s="331" t="s">
        <v>494</v>
      </c>
      <c r="E37" s="396">
        <v>1</v>
      </c>
      <c r="F37" s="400">
        <v>7.6</v>
      </c>
      <c r="G37" s="403"/>
      <c r="H37" s="404"/>
      <c r="I37" s="396"/>
      <c r="J37" s="404"/>
      <c r="K37" s="401"/>
      <c r="L37" s="331"/>
      <c r="M37" s="428" t="s">
        <v>616</v>
      </c>
      <c r="N37" s="399"/>
      <c r="O37" s="406"/>
      <c r="P37" s="307"/>
    </row>
    <row r="38" spans="1:16" ht="14.1" customHeight="1">
      <c r="A38" s="447">
        <v>28</v>
      </c>
      <c r="B38" s="394" t="s">
        <v>639</v>
      </c>
      <c r="C38" s="395" t="s">
        <v>640</v>
      </c>
      <c r="D38" s="331" t="s">
        <v>494</v>
      </c>
      <c r="E38" s="396">
        <v>1</v>
      </c>
      <c r="F38" s="397">
        <v>4.2</v>
      </c>
      <c r="G38" s="403">
        <v>1</v>
      </c>
      <c r="H38" s="397">
        <v>4.2</v>
      </c>
      <c r="I38" s="396"/>
      <c r="J38" s="404"/>
      <c r="K38" s="401"/>
      <c r="L38" s="331"/>
      <c r="M38" s="393"/>
      <c r="N38" s="403">
        <v>1</v>
      </c>
      <c r="O38" s="397">
        <v>4.2</v>
      </c>
      <c r="P38" s="307"/>
    </row>
    <row r="39" spans="1:16" ht="14.1" customHeight="1">
      <c r="A39" s="447">
        <v>29</v>
      </c>
      <c r="B39" s="394" t="s">
        <v>641</v>
      </c>
      <c r="C39" s="395" t="s">
        <v>642</v>
      </c>
      <c r="D39" s="331" t="s">
        <v>494</v>
      </c>
      <c r="E39" s="396">
        <v>1</v>
      </c>
      <c r="F39" s="397">
        <v>4.3</v>
      </c>
      <c r="G39" s="403">
        <v>1</v>
      </c>
      <c r="H39" s="397">
        <v>4.3</v>
      </c>
      <c r="I39" s="396"/>
      <c r="J39" s="404"/>
      <c r="K39" s="401"/>
      <c r="L39" s="331"/>
      <c r="M39" s="393"/>
      <c r="N39" s="403">
        <v>1</v>
      </c>
      <c r="O39" s="397">
        <v>4.3</v>
      </c>
      <c r="P39" s="307"/>
    </row>
    <row r="40" spans="1:16" ht="14.1" customHeight="1">
      <c r="A40" s="447">
        <v>30</v>
      </c>
      <c r="B40" s="394" t="s">
        <v>643</v>
      </c>
      <c r="C40" s="395" t="s">
        <v>644</v>
      </c>
      <c r="D40" s="331" t="s">
        <v>494</v>
      </c>
      <c r="E40" s="396">
        <v>1</v>
      </c>
      <c r="F40" s="397">
        <v>6.3</v>
      </c>
      <c r="G40" s="403">
        <v>1</v>
      </c>
      <c r="H40" s="397">
        <v>6.3</v>
      </c>
      <c r="I40" s="396"/>
      <c r="J40" s="404"/>
      <c r="K40" s="401"/>
      <c r="L40" s="331"/>
      <c r="M40" s="393"/>
      <c r="N40" s="399"/>
      <c r="O40" s="406"/>
      <c r="P40" s="307"/>
    </row>
    <row r="41" spans="1:16" ht="14.1" customHeight="1">
      <c r="A41" s="447">
        <v>31</v>
      </c>
      <c r="B41" s="394" t="s">
        <v>645</v>
      </c>
      <c r="C41" s="395" t="s">
        <v>646</v>
      </c>
      <c r="D41" s="331" t="s">
        <v>494</v>
      </c>
      <c r="E41" s="396">
        <v>1</v>
      </c>
      <c r="F41" s="397">
        <v>4.0999999999999996</v>
      </c>
      <c r="G41" s="403"/>
      <c r="H41" s="404"/>
      <c r="I41" s="396">
        <v>1</v>
      </c>
      <c r="J41" s="397">
        <v>4.0999999999999996</v>
      </c>
      <c r="K41" s="401"/>
      <c r="L41" s="331"/>
      <c r="M41" s="393"/>
      <c r="N41" s="399"/>
      <c r="O41" s="406"/>
      <c r="P41" s="307"/>
    </row>
    <row r="42" spans="1:16" ht="14.1" customHeight="1">
      <c r="A42" s="447">
        <v>32</v>
      </c>
      <c r="B42" s="394" t="s">
        <v>647</v>
      </c>
      <c r="C42" s="395" t="s">
        <v>648</v>
      </c>
      <c r="D42" s="331" t="s">
        <v>494</v>
      </c>
      <c r="E42" s="396">
        <v>1</v>
      </c>
      <c r="F42" s="397">
        <v>5.0999999999999996</v>
      </c>
      <c r="G42" s="403">
        <v>1</v>
      </c>
      <c r="H42" s="397">
        <v>5.0999999999999996</v>
      </c>
      <c r="I42" s="396"/>
      <c r="J42" s="404"/>
      <c r="K42" s="401"/>
      <c r="L42" s="331"/>
      <c r="M42" s="428" t="s">
        <v>616</v>
      </c>
      <c r="N42" s="399"/>
      <c r="O42" s="406"/>
      <c r="P42" s="307"/>
    </row>
    <row r="43" spans="1:16" ht="14.1" customHeight="1">
      <c r="A43" s="447">
        <v>33</v>
      </c>
      <c r="B43" s="394" t="s">
        <v>649</v>
      </c>
      <c r="C43" s="395" t="s">
        <v>650</v>
      </c>
      <c r="D43" s="331" t="s">
        <v>494</v>
      </c>
      <c r="E43" s="396">
        <v>1</v>
      </c>
      <c r="F43" s="397">
        <v>3.1</v>
      </c>
      <c r="G43" s="403">
        <v>1</v>
      </c>
      <c r="H43" s="397">
        <v>3.1</v>
      </c>
      <c r="I43" s="396"/>
      <c r="J43" s="404"/>
      <c r="K43" s="401"/>
      <c r="L43" s="331"/>
      <c r="M43" s="393"/>
      <c r="N43" s="403">
        <v>1</v>
      </c>
      <c r="O43" s="397">
        <v>3.1</v>
      </c>
      <c r="P43" s="307"/>
    </row>
    <row r="44" spans="1:16" ht="14.1" customHeight="1">
      <c r="A44" s="447">
        <v>34</v>
      </c>
      <c r="B44" s="394" t="s">
        <v>651</v>
      </c>
      <c r="C44" s="395" t="s">
        <v>652</v>
      </c>
      <c r="D44" s="331" t="s">
        <v>494</v>
      </c>
      <c r="E44" s="396">
        <v>1</v>
      </c>
      <c r="F44" s="397">
        <v>4</v>
      </c>
      <c r="G44" s="403">
        <v>1</v>
      </c>
      <c r="H44" s="397">
        <v>4</v>
      </c>
      <c r="I44" s="396"/>
      <c r="J44" s="404"/>
      <c r="K44" s="401"/>
      <c r="L44" s="331"/>
      <c r="M44" s="393"/>
      <c r="N44" s="403">
        <v>1</v>
      </c>
      <c r="O44" s="397">
        <v>4</v>
      </c>
      <c r="P44" s="307"/>
    </row>
    <row r="45" spans="1:16" ht="14.1" customHeight="1">
      <c r="A45" s="447">
        <v>35</v>
      </c>
      <c r="B45" s="394" t="s">
        <v>653</v>
      </c>
      <c r="C45" s="395" t="s">
        <v>654</v>
      </c>
      <c r="D45" s="331" t="s">
        <v>494</v>
      </c>
      <c r="E45" s="396">
        <v>1</v>
      </c>
      <c r="F45" s="397">
        <v>4.3</v>
      </c>
      <c r="G45" s="403">
        <v>1</v>
      </c>
      <c r="H45" s="397">
        <v>4.3</v>
      </c>
      <c r="I45" s="396"/>
      <c r="J45" s="404"/>
      <c r="K45" s="401"/>
      <c r="L45" s="331"/>
      <c r="M45" s="393"/>
      <c r="N45" s="403">
        <v>1</v>
      </c>
      <c r="O45" s="397">
        <v>4.3</v>
      </c>
      <c r="P45" s="307"/>
    </row>
    <row r="46" spans="1:16" ht="14.1" customHeight="1">
      <c r="A46" s="447">
        <v>36</v>
      </c>
      <c r="B46" s="394" t="s">
        <v>655</v>
      </c>
      <c r="C46" s="395" t="s">
        <v>656</v>
      </c>
      <c r="D46" s="331" t="s">
        <v>494</v>
      </c>
      <c r="E46" s="396">
        <v>1</v>
      </c>
      <c r="F46" s="397">
        <v>3.4</v>
      </c>
      <c r="G46" s="403">
        <v>1</v>
      </c>
      <c r="H46" s="397">
        <v>3.4</v>
      </c>
      <c r="I46" s="396"/>
      <c r="J46" s="404"/>
      <c r="K46" s="401"/>
      <c r="L46" s="331"/>
      <c r="M46" s="393"/>
      <c r="N46" s="399"/>
      <c r="O46" s="406"/>
      <c r="P46" s="307"/>
    </row>
    <row r="47" spans="1:16" ht="14.1" customHeight="1">
      <c r="A47" s="447">
        <v>37</v>
      </c>
      <c r="B47" s="394" t="s">
        <v>657</v>
      </c>
      <c r="C47" s="395" t="s">
        <v>658</v>
      </c>
      <c r="D47" s="331" t="s">
        <v>494</v>
      </c>
      <c r="E47" s="396">
        <v>1</v>
      </c>
      <c r="F47" s="397">
        <v>3.3</v>
      </c>
      <c r="G47" s="403">
        <v>1</v>
      </c>
      <c r="H47" s="397">
        <v>3.3</v>
      </c>
      <c r="I47" s="396"/>
      <c r="J47" s="404"/>
      <c r="K47" s="401"/>
      <c r="L47" s="331"/>
      <c r="M47" s="393"/>
      <c r="N47" s="399"/>
      <c r="O47" s="406"/>
      <c r="P47" s="307"/>
    </row>
    <row r="48" spans="1:16" ht="14.1" customHeight="1">
      <c r="A48" s="447">
        <v>38</v>
      </c>
      <c r="B48" s="394" t="s">
        <v>659</v>
      </c>
      <c r="C48" s="395" t="s">
        <v>660</v>
      </c>
      <c r="D48" s="331" t="s">
        <v>494</v>
      </c>
      <c r="E48" s="396">
        <v>1</v>
      </c>
      <c r="F48" s="397">
        <v>9.1</v>
      </c>
      <c r="G48" s="403"/>
      <c r="H48" s="404"/>
      <c r="I48" s="396">
        <v>1</v>
      </c>
      <c r="J48" s="397">
        <v>9.1</v>
      </c>
      <c r="K48" s="401"/>
      <c r="L48" s="331"/>
      <c r="M48" s="393"/>
      <c r="N48" s="399"/>
      <c r="O48" s="406"/>
      <c r="P48" s="307"/>
    </row>
    <row r="49" spans="1:16" ht="14.1" customHeight="1">
      <c r="A49" s="447">
        <v>39</v>
      </c>
      <c r="B49" s="394" t="s">
        <v>661</v>
      </c>
      <c r="C49" s="395" t="s">
        <v>662</v>
      </c>
      <c r="D49" s="331" t="s">
        <v>494</v>
      </c>
      <c r="E49" s="396">
        <v>1</v>
      </c>
      <c r="F49" s="397">
        <v>6.2</v>
      </c>
      <c r="G49" s="403">
        <v>1</v>
      </c>
      <c r="H49" s="397">
        <v>6.2</v>
      </c>
      <c r="I49" s="396"/>
      <c r="J49" s="404"/>
      <c r="K49" s="401"/>
      <c r="L49" s="331"/>
      <c r="M49" s="393"/>
      <c r="N49" s="403">
        <v>1</v>
      </c>
      <c r="O49" s="397">
        <v>6.2</v>
      </c>
      <c r="P49" s="307"/>
    </row>
    <row r="50" spans="1:16" ht="14.1" customHeight="1">
      <c r="A50" s="447">
        <v>40</v>
      </c>
      <c r="B50" s="394" t="s">
        <v>663</v>
      </c>
      <c r="C50" s="395" t="s">
        <v>664</v>
      </c>
      <c r="D50" s="331" t="s">
        <v>494</v>
      </c>
      <c r="E50" s="396">
        <v>1</v>
      </c>
      <c r="F50" s="397">
        <v>7.9</v>
      </c>
      <c r="G50" s="403">
        <v>1</v>
      </c>
      <c r="H50" s="397">
        <v>7.9</v>
      </c>
      <c r="I50" s="396"/>
      <c r="J50" s="404"/>
      <c r="K50" s="401"/>
      <c r="L50" s="331"/>
      <c r="M50" s="393"/>
      <c r="N50" s="399"/>
      <c r="O50" s="406"/>
      <c r="P50" s="307"/>
    </row>
    <row r="51" spans="1:16" ht="14.1" customHeight="1">
      <c r="A51" s="447">
        <v>41</v>
      </c>
      <c r="B51" s="394" t="s">
        <v>665</v>
      </c>
      <c r="C51" s="395" t="s">
        <v>666</v>
      </c>
      <c r="D51" s="331" t="s">
        <v>494</v>
      </c>
      <c r="E51" s="396">
        <v>1</v>
      </c>
      <c r="F51" s="397">
        <v>9.5</v>
      </c>
      <c r="G51" s="403">
        <v>1</v>
      </c>
      <c r="H51" s="397">
        <v>9.5</v>
      </c>
      <c r="I51" s="396"/>
      <c r="J51" s="404"/>
      <c r="K51" s="401"/>
      <c r="L51" s="331"/>
      <c r="M51" s="393"/>
      <c r="N51" s="403">
        <v>1</v>
      </c>
      <c r="O51" s="397">
        <v>9.5</v>
      </c>
      <c r="P51" s="307"/>
    </row>
    <row r="52" spans="1:16" ht="14.1" customHeight="1">
      <c r="A52" s="447">
        <v>42</v>
      </c>
      <c r="B52" s="426" t="s">
        <v>667</v>
      </c>
      <c r="C52" s="395" t="s">
        <v>668</v>
      </c>
      <c r="D52" s="331" t="s">
        <v>494</v>
      </c>
      <c r="E52" s="396">
        <v>1</v>
      </c>
      <c r="F52" s="397">
        <v>6.1</v>
      </c>
      <c r="G52" s="403">
        <v>1</v>
      </c>
      <c r="H52" s="397">
        <v>6.1</v>
      </c>
      <c r="I52" s="396"/>
      <c r="J52" s="404"/>
      <c r="K52" s="401"/>
      <c r="L52" s="331"/>
      <c r="M52" s="428" t="s">
        <v>616</v>
      </c>
      <c r="N52" s="399"/>
      <c r="O52" s="406"/>
      <c r="P52" s="307"/>
    </row>
    <row r="53" spans="1:16" ht="14.1" customHeight="1">
      <c r="A53" s="447">
        <v>43</v>
      </c>
      <c r="B53" s="394" t="s">
        <v>669</v>
      </c>
      <c r="C53" s="395" t="s">
        <v>670</v>
      </c>
      <c r="D53" s="331" t="s">
        <v>494</v>
      </c>
      <c r="E53" s="396">
        <v>1</v>
      </c>
      <c r="F53" s="397">
        <v>8.3000000000000007</v>
      </c>
      <c r="G53" s="403"/>
      <c r="H53" s="404"/>
      <c r="I53" s="396">
        <v>1</v>
      </c>
      <c r="J53" s="397">
        <v>8.3000000000000007</v>
      </c>
      <c r="K53" s="401"/>
      <c r="L53" s="331"/>
      <c r="M53" s="393"/>
      <c r="N53" s="399"/>
      <c r="O53" s="406"/>
      <c r="P53" s="307"/>
    </row>
    <row r="54" spans="1:16" ht="14.1" customHeight="1">
      <c r="A54" s="447">
        <v>44</v>
      </c>
      <c r="B54" s="429" t="s">
        <v>671</v>
      </c>
      <c r="C54" s="430" t="s">
        <v>672</v>
      </c>
      <c r="D54" s="331" t="s">
        <v>494</v>
      </c>
      <c r="E54" s="396">
        <v>1</v>
      </c>
      <c r="F54" s="431">
        <v>7.4</v>
      </c>
      <c r="G54" s="403"/>
      <c r="H54" s="404"/>
      <c r="I54" s="396"/>
      <c r="J54" s="404"/>
      <c r="K54" s="401"/>
      <c r="L54" s="331"/>
      <c r="M54" s="393" t="s">
        <v>609</v>
      </c>
      <c r="N54" s="399"/>
      <c r="O54" s="406"/>
      <c r="P54" s="307"/>
    </row>
    <row r="55" spans="1:16" ht="14.1" customHeight="1">
      <c r="A55" s="447">
        <v>45</v>
      </c>
      <c r="B55" s="394" t="s">
        <v>687</v>
      </c>
      <c r="C55" s="395" t="s">
        <v>688</v>
      </c>
      <c r="D55" s="401" t="s">
        <v>494</v>
      </c>
      <c r="E55" s="432">
        <v>1</v>
      </c>
      <c r="F55" s="397">
        <v>3.5</v>
      </c>
      <c r="G55" s="403"/>
      <c r="H55" s="404"/>
      <c r="I55" s="432">
        <v>1</v>
      </c>
      <c r="J55" s="397">
        <v>3.5</v>
      </c>
      <c r="K55" s="401"/>
      <c r="L55" s="331"/>
      <c r="M55" s="393"/>
      <c r="N55" s="399"/>
      <c r="O55" s="406"/>
      <c r="P55" s="307"/>
    </row>
    <row r="56" spans="1:16" ht="14.1" customHeight="1">
      <c r="A56" s="447">
        <v>46</v>
      </c>
      <c r="B56" s="394" t="s">
        <v>689</v>
      </c>
      <c r="C56" s="395" t="s">
        <v>690</v>
      </c>
      <c r="D56" s="401" t="s">
        <v>494</v>
      </c>
      <c r="E56" s="432">
        <v>1</v>
      </c>
      <c r="F56" s="397">
        <v>3.3</v>
      </c>
      <c r="G56" s="403"/>
      <c r="H56" s="404"/>
      <c r="I56" s="432">
        <v>1</v>
      </c>
      <c r="J56" s="397">
        <v>3.3</v>
      </c>
      <c r="K56" s="401"/>
      <c r="L56" s="331"/>
      <c r="M56" s="393"/>
      <c r="N56" s="399"/>
      <c r="O56" s="406"/>
      <c r="P56" s="307"/>
    </row>
    <row r="57" spans="1:16" ht="14.1" customHeight="1">
      <c r="A57" s="447">
        <v>47</v>
      </c>
      <c r="B57" s="394" t="s">
        <v>691</v>
      </c>
      <c r="C57" s="395" t="s">
        <v>692</v>
      </c>
      <c r="D57" s="401" t="s">
        <v>494</v>
      </c>
      <c r="E57" s="432">
        <v>1</v>
      </c>
      <c r="F57" s="397">
        <v>3.6</v>
      </c>
      <c r="G57" s="403"/>
      <c r="H57" s="404"/>
      <c r="I57" s="432">
        <v>1</v>
      </c>
      <c r="J57" s="397">
        <v>3.6</v>
      </c>
      <c r="K57" s="401"/>
      <c r="L57" s="331"/>
      <c r="M57" s="393"/>
      <c r="N57" s="399"/>
      <c r="O57" s="406"/>
      <c r="P57" s="307"/>
    </row>
    <row r="58" spans="1:16" ht="14.1" customHeight="1">
      <c r="A58" s="447">
        <v>48</v>
      </c>
      <c r="B58" s="394" t="s">
        <v>693</v>
      </c>
      <c r="C58" s="395" t="s">
        <v>694</v>
      </c>
      <c r="D58" s="401" t="s">
        <v>494</v>
      </c>
      <c r="E58" s="432">
        <v>1</v>
      </c>
      <c r="F58" s="397">
        <v>5.2</v>
      </c>
      <c r="G58" s="403"/>
      <c r="H58" s="404"/>
      <c r="I58" s="432">
        <v>1</v>
      </c>
      <c r="J58" s="397">
        <v>5.2</v>
      </c>
      <c r="K58" s="401"/>
      <c r="L58" s="331"/>
      <c r="M58" s="393"/>
      <c r="N58" s="399"/>
      <c r="O58" s="406"/>
      <c r="P58" s="307"/>
    </row>
    <row r="59" spans="1:16" ht="14.1" customHeight="1">
      <c r="A59" s="447">
        <v>49</v>
      </c>
      <c r="B59" s="394" t="s">
        <v>695</v>
      </c>
      <c r="C59" s="395" t="s">
        <v>696</v>
      </c>
      <c r="D59" s="401" t="s">
        <v>494</v>
      </c>
      <c r="E59" s="432">
        <v>1</v>
      </c>
      <c r="F59" s="397">
        <v>3.4</v>
      </c>
      <c r="G59" s="403"/>
      <c r="H59" s="404"/>
      <c r="I59" s="432">
        <v>1</v>
      </c>
      <c r="J59" s="397">
        <v>3.4</v>
      </c>
      <c r="K59" s="401"/>
      <c r="L59" s="331"/>
      <c r="M59" s="393"/>
      <c r="N59" s="399"/>
      <c r="O59" s="406"/>
      <c r="P59" s="307"/>
    </row>
    <row r="60" spans="1:16" ht="14.1" customHeight="1">
      <c r="A60" s="447">
        <v>50</v>
      </c>
      <c r="B60" s="394" t="s">
        <v>697</v>
      </c>
      <c r="C60" s="395" t="s">
        <v>698</v>
      </c>
      <c r="D60" s="401" t="s">
        <v>494</v>
      </c>
      <c r="E60" s="432">
        <v>1</v>
      </c>
      <c r="F60" s="397">
        <v>7.2</v>
      </c>
      <c r="G60" s="403"/>
      <c r="H60" s="404"/>
      <c r="I60" s="432">
        <v>1</v>
      </c>
      <c r="J60" s="397">
        <v>7.2</v>
      </c>
      <c r="K60" s="401"/>
      <c r="L60" s="331"/>
      <c r="M60" s="393"/>
      <c r="N60" s="399"/>
      <c r="O60" s="406"/>
      <c r="P60" s="307"/>
    </row>
    <row r="61" spans="1:16" ht="14.1" customHeight="1">
      <c r="A61" s="447">
        <v>51</v>
      </c>
      <c r="B61" s="394" t="s">
        <v>699</v>
      </c>
      <c r="C61" s="395" t="s">
        <v>700</v>
      </c>
      <c r="D61" s="401" t="s">
        <v>494</v>
      </c>
      <c r="E61" s="432">
        <v>1</v>
      </c>
      <c r="F61" s="397">
        <v>18.7</v>
      </c>
      <c r="G61" s="403"/>
      <c r="H61" s="404"/>
      <c r="I61" s="432">
        <v>1</v>
      </c>
      <c r="J61" s="397">
        <v>18.7</v>
      </c>
      <c r="K61" s="401"/>
      <c r="L61" s="331"/>
      <c r="M61" s="393"/>
      <c r="N61" s="399"/>
      <c r="O61" s="406"/>
      <c r="P61" s="307"/>
    </row>
    <row r="62" spans="1:16" ht="14.1" customHeight="1">
      <c r="A62" s="447">
        <v>52</v>
      </c>
      <c r="B62" s="394" t="s">
        <v>701</v>
      </c>
      <c r="C62" s="395" t="s">
        <v>702</v>
      </c>
      <c r="D62" s="401" t="s">
        <v>494</v>
      </c>
      <c r="E62" s="432">
        <v>1</v>
      </c>
      <c r="F62" s="397">
        <v>5</v>
      </c>
      <c r="G62" s="403"/>
      <c r="H62" s="404"/>
      <c r="I62" s="432">
        <v>1</v>
      </c>
      <c r="J62" s="397">
        <v>5</v>
      </c>
      <c r="K62" s="401"/>
      <c r="L62" s="331"/>
      <c r="M62" s="393"/>
      <c r="N62" s="399"/>
      <c r="O62" s="406"/>
      <c r="P62" s="307"/>
    </row>
    <row r="63" spans="1:16" ht="14.1" customHeight="1">
      <c r="A63" s="447">
        <v>53</v>
      </c>
      <c r="B63" s="394" t="s">
        <v>703</v>
      </c>
      <c r="C63" s="395" t="s">
        <v>704</v>
      </c>
      <c r="D63" s="401" t="s">
        <v>494</v>
      </c>
      <c r="E63" s="432">
        <v>1</v>
      </c>
      <c r="F63" s="397">
        <v>5.9</v>
      </c>
      <c r="G63" s="403"/>
      <c r="H63" s="404"/>
      <c r="I63" s="432">
        <v>1</v>
      </c>
      <c r="J63" s="397">
        <v>5.9</v>
      </c>
      <c r="K63" s="401"/>
      <c r="L63" s="331"/>
      <c r="M63" s="393"/>
      <c r="N63" s="399"/>
      <c r="O63" s="406"/>
      <c r="P63" s="307"/>
    </row>
    <row r="64" spans="1:16" ht="14.1" customHeight="1">
      <c r="A64" s="447">
        <v>54</v>
      </c>
      <c r="B64" s="394" t="s">
        <v>705</v>
      </c>
      <c r="C64" s="395" t="s">
        <v>706</v>
      </c>
      <c r="D64" s="401" t="s">
        <v>494</v>
      </c>
      <c r="E64" s="432">
        <v>1</v>
      </c>
      <c r="F64" s="397">
        <v>8</v>
      </c>
      <c r="G64" s="403"/>
      <c r="H64" s="404"/>
      <c r="I64" s="432">
        <v>1</v>
      </c>
      <c r="J64" s="397">
        <v>8</v>
      </c>
      <c r="K64" s="401"/>
      <c r="L64" s="331"/>
      <c r="M64" s="393"/>
      <c r="N64" s="399"/>
      <c r="O64" s="406"/>
      <c r="P64" s="307"/>
    </row>
    <row r="65" spans="1:16" ht="14.1" customHeight="1">
      <c r="A65" s="447">
        <v>55</v>
      </c>
      <c r="B65" s="427" t="s">
        <v>707</v>
      </c>
      <c r="C65" s="427" t="s">
        <v>708</v>
      </c>
      <c r="D65" s="401" t="s">
        <v>494</v>
      </c>
      <c r="E65" s="432">
        <v>1</v>
      </c>
      <c r="F65" s="400">
        <v>6.7</v>
      </c>
      <c r="G65" s="403"/>
      <c r="H65" s="404"/>
      <c r="I65" s="432">
        <v>1</v>
      </c>
      <c r="J65" s="400">
        <v>6.7</v>
      </c>
      <c r="K65" s="401"/>
      <c r="L65" s="331"/>
      <c r="M65" s="428" t="s">
        <v>709</v>
      </c>
      <c r="N65" s="399"/>
      <c r="O65" s="406"/>
      <c r="P65" s="307"/>
    </row>
    <row r="66" spans="1:16" ht="14.1" customHeight="1">
      <c r="A66" s="447">
        <v>56</v>
      </c>
      <c r="B66" s="394" t="s">
        <v>710</v>
      </c>
      <c r="C66" s="395" t="s">
        <v>711</v>
      </c>
      <c r="D66" s="401" t="s">
        <v>494</v>
      </c>
      <c r="E66" s="432">
        <v>1</v>
      </c>
      <c r="F66" s="397">
        <v>6.8</v>
      </c>
      <c r="G66" s="403"/>
      <c r="H66" s="404"/>
      <c r="I66" s="432">
        <v>1</v>
      </c>
      <c r="J66" s="397">
        <v>6.8</v>
      </c>
      <c r="K66" s="401"/>
      <c r="L66" s="331"/>
      <c r="M66" s="393"/>
      <c r="N66" s="399"/>
      <c r="O66" s="406"/>
      <c r="P66" s="307"/>
    </row>
    <row r="67" spans="1:16" ht="14.1" customHeight="1">
      <c r="A67" s="447">
        <v>57</v>
      </c>
      <c r="B67" s="394" t="s">
        <v>712</v>
      </c>
      <c r="C67" s="427" t="s">
        <v>713</v>
      </c>
      <c r="D67" s="401" t="s">
        <v>494</v>
      </c>
      <c r="E67" s="432">
        <v>1</v>
      </c>
      <c r="F67" s="400">
        <v>6.8</v>
      </c>
      <c r="G67" s="403"/>
      <c r="H67" s="404"/>
      <c r="I67" s="432">
        <v>1</v>
      </c>
      <c r="J67" s="400">
        <v>6.8</v>
      </c>
      <c r="K67" s="401"/>
      <c r="L67" s="331"/>
      <c r="M67" s="428" t="s">
        <v>616</v>
      </c>
      <c r="N67" s="399"/>
      <c r="O67" s="406"/>
      <c r="P67" s="307"/>
    </row>
    <row r="68" spans="1:16" ht="14.1" customHeight="1">
      <c r="A68" s="447">
        <v>58</v>
      </c>
      <c r="B68" s="394" t="s">
        <v>714</v>
      </c>
      <c r="C68" s="395" t="s">
        <v>715</v>
      </c>
      <c r="D68" s="401" t="s">
        <v>494</v>
      </c>
      <c r="E68" s="432">
        <v>1</v>
      </c>
      <c r="F68" s="397">
        <v>4.2</v>
      </c>
      <c r="G68" s="403"/>
      <c r="H68" s="404"/>
      <c r="I68" s="432">
        <v>1</v>
      </c>
      <c r="J68" s="397">
        <v>4.2</v>
      </c>
      <c r="K68" s="401"/>
      <c r="L68" s="331"/>
      <c r="M68" s="393"/>
      <c r="N68" s="399"/>
      <c r="O68" s="406"/>
      <c r="P68" s="307"/>
    </row>
    <row r="69" spans="1:16" ht="14.1" customHeight="1">
      <c r="A69" s="447">
        <v>59</v>
      </c>
      <c r="B69" s="394" t="s">
        <v>716</v>
      </c>
      <c r="C69" s="395" t="s">
        <v>717</v>
      </c>
      <c r="D69" s="401" t="s">
        <v>494</v>
      </c>
      <c r="E69" s="432">
        <v>1</v>
      </c>
      <c r="F69" s="397">
        <v>6.9</v>
      </c>
      <c r="G69" s="403"/>
      <c r="H69" s="404"/>
      <c r="I69" s="432">
        <v>1</v>
      </c>
      <c r="J69" s="397">
        <v>6.9</v>
      </c>
      <c r="K69" s="401"/>
      <c r="L69" s="331"/>
      <c r="M69" s="393"/>
      <c r="N69" s="399"/>
      <c r="O69" s="406"/>
      <c r="P69" s="307"/>
    </row>
    <row r="70" spans="1:16" ht="14.1" customHeight="1">
      <c r="A70" s="447">
        <v>60</v>
      </c>
      <c r="B70" s="394" t="s">
        <v>718</v>
      </c>
      <c r="C70" s="395" t="s">
        <v>719</v>
      </c>
      <c r="D70" s="401" t="s">
        <v>494</v>
      </c>
      <c r="E70" s="432">
        <v>1</v>
      </c>
      <c r="F70" s="397">
        <v>3.6</v>
      </c>
      <c r="G70" s="403"/>
      <c r="H70" s="404"/>
      <c r="I70" s="432">
        <v>1</v>
      </c>
      <c r="J70" s="397">
        <v>3.6</v>
      </c>
      <c r="K70" s="401"/>
      <c r="L70" s="331"/>
      <c r="M70" s="393"/>
      <c r="N70" s="399"/>
      <c r="O70" s="406"/>
      <c r="P70" s="307"/>
    </row>
    <row r="71" spans="1:16" ht="14.1" customHeight="1">
      <c r="A71" s="447">
        <v>61</v>
      </c>
      <c r="B71" s="394" t="s">
        <v>720</v>
      </c>
      <c r="C71" s="395" t="s">
        <v>721</v>
      </c>
      <c r="D71" s="401" t="s">
        <v>494</v>
      </c>
      <c r="E71" s="432">
        <v>1</v>
      </c>
      <c r="F71" s="397">
        <v>5</v>
      </c>
      <c r="G71" s="403"/>
      <c r="H71" s="404"/>
      <c r="I71" s="432">
        <v>1</v>
      </c>
      <c r="J71" s="397">
        <v>5</v>
      </c>
      <c r="K71" s="401"/>
      <c r="L71" s="331"/>
      <c r="M71" s="393"/>
      <c r="N71" s="399"/>
      <c r="O71" s="406"/>
      <c r="P71" s="307"/>
    </row>
    <row r="72" spans="1:16" ht="14.1" customHeight="1">
      <c r="A72" s="447">
        <v>62</v>
      </c>
      <c r="B72" s="394" t="s">
        <v>722</v>
      </c>
      <c r="C72" s="395" t="s">
        <v>723</v>
      </c>
      <c r="D72" s="401" t="s">
        <v>494</v>
      </c>
      <c r="E72" s="432">
        <v>1</v>
      </c>
      <c r="F72" s="397">
        <v>7.1</v>
      </c>
      <c r="G72" s="403"/>
      <c r="H72" s="404"/>
      <c r="I72" s="432">
        <v>1</v>
      </c>
      <c r="J72" s="397">
        <v>7.1</v>
      </c>
      <c r="K72" s="401"/>
      <c r="L72" s="331"/>
      <c r="M72" s="393"/>
      <c r="N72" s="399"/>
      <c r="O72" s="406"/>
      <c r="P72" s="307"/>
    </row>
    <row r="73" spans="1:16" ht="14.1" customHeight="1">
      <c r="A73" s="447">
        <v>63</v>
      </c>
      <c r="B73" s="394" t="s">
        <v>724</v>
      </c>
      <c r="C73" s="430" t="s">
        <v>725</v>
      </c>
      <c r="D73" s="401" t="s">
        <v>494</v>
      </c>
      <c r="E73" s="433">
        <v>1</v>
      </c>
      <c r="F73" s="431">
        <v>6.6</v>
      </c>
      <c r="G73" s="403"/>
      <c r="H73" s="404"/>
      <c r="I73" s="433">
        <v>1</v>
      </c>
      <c r="J73" s="431">
        <v>6.6</v>
      </c>
      <c r="K73" s="401"/>
      <c r="L73" s="331"/>
      <c r="M73" s="393"/>
      <c r="N73" s="399"/>
      <c r="O73" s="406"/>
      <c r="P73" s="307"/>
    </row>
    <row r="74" spans="1:16" ht="14.1" customHeight="1">
      <c r="A74" s="447">
        <v>64</v>
      </c>
      <c r="B74" s="426" t="s">
        <v>726</v>
      </c>
      <c r="C74" s="395" t="s">
        <v>727</v>
      </c>
      <c r="D74" s="401" t="s">
        <v>494</v>
      </c>
      <c r="E74" s="396">
        <v>1</v>
      </c>
      <c r="F74" s="397">
        <v>4.2</v>
      </c>
      <c r="G74" s="403"/>
      <c r="H74" s="404"/>
      <c r="I74" s="396">
        <v>1</v>
      </c>
      <c r="J74" s="397">
        <v>4.2</v>
      </c>
      <c r="K74" s="401"/>
      <c r="L74" s="331"/>
      <c r="M74" s="393"/>
      <c r="N74" s="399"/>
      <c r="O74" s="406"/>
      <c r="P74" s="307"/>
    </row>
    <row r="75" spans="1:16" ht="14.1" customHeight="1">
      <c r="A75" s="447">
        <v>65</v>
      </c>
      <c r="B75" s="426" t="s">
        <v>728</v>
      </c>
      <c r="C75" s="427" t="s">
        <v>729</v>
      </c>
      <c r="D75" s="401" t="s">
        <v>494</v>
      </c>
      <c r="E75" s="396">
        <v>1</v>
      </c>
      <c r="F75" s="400">
        <v>9.6</v>
      </c>
      <c r="G75" s="403"/>
      <c r="H75" s="404"/>
      <c r="I75" s="396">
        <v>1</v>
      </c>
      <c r="J75" s="400">
        <v>9.6</v>
      </c>
      <c r="K75" s="401"/>
      <c r="L75" s="331"/>
      <c r="M75" s="428" t="s">
        <v>709</v>
      </c>
      <c r="N75" s="399"/>
      <c r="O75" s="406"/>
      <c r="P75" s="307"/>
    </row>
    <row r="76" spans="1:16" ht="14.1" customHeight="1">
      <c r="A76" s="447">
        <v>66</v>
      </c>
      <c r="B76" s="394" t="s">
        <v>730</v>
      </c>
      <c r="C76" s="395" t="s">
        <v>731</v>
      </c>
      <c r="D76" s="401" t="s">
        <v>494</v>
      </c>
      <c r="E76" s="396">
        <v>1</v>
      </c>
      <c r="F76" s="397">
        <v>4.5</v>
      </c>
      <c r="G76" s="403"/>
      <c r="H76" s="404"/>
      <c r="I76" s="396">
        <v>1</v>
      </c>
      <c r="J76" s="397">
        <v>4.5</v>
      </c>
      <c r="K76" s="401"/>
      <c r="L76" s="331"/>
      <c r="M76" s="393"/>
      <c r="N76" s="399"/>
      <c r="O76" s="406"/>
      <c r="P76" s="307"/>
    </row>
    <row r="77" spans="1:16" ht="14.1" customHeight="1">
      <c r="A77" s="447">
        <v>67</v>
      </c>
      <c r="B77" s="394" t="s">
        <v>732</v>
      </c>
      <c r="C77" s="395" t="s">
        <v>733</v>
      </c>
      <c r="D77" s="401" t="s">
        <v>494</v>
      </c>
      <c r="E77" s="396">
        <v>1</v>
      </c>
      <c r="F77" s="397">
        <v>5.0999999999999996</v>
      </c>
      <c r="G77" s="403"/>
      <c r="H77" s="404"/>
      <c r="I77" s="396">
        <v>1</v>
      </c>
      <c r="J77" s="397">
        <v>5.0999999999999996</v>
      </c>
      <c r="K77" s="401"/>
      <c r="L77" s="331"/>
      <c r="M77" s="393"/>
      <c r="N77" s="399"/>
      <c r="O77" s="406"/>
      <c r="P77" s="307"/>
    </row>
    <row r="78" spans="1:16" ht="14.1" customHeight="1">
      <c r="A78" s="447">
        <v>68</v>
      </c>
      <c r="B78" s="426" t="s">
        <v>734</v>
      </c>
      <c r="C78" s="427" t="s">
        <v>735</v>
      </c>
      <c r="D78" s="401" t="s">
        <v>494</v>
      </c>
      <c r="E78" s="396">
        <v>1</v>
      </c>
      <c r="F78" s="400">
        <v>5.2</v>
      </c>
      <c r="G78" s="403"/>
      <c r="H78" s="404"/>
      <c r="I78" s="396">
        <v>1</v>
      </c>
      <c r="J78" s="400">
        <v>5.2</v>
      </c>
      <c r="K78" s="401"/>
      <c r="L78" s="331"/>
      <c r="M78" s="428" t="s">
        <v>709</v>
      </c>
      <c r="N78" s="399"/>
      <c r="O78" s="406"/>
      <c r="P78" s="307"/>
    </row>
    <row r="79" spans="1:16" ht="14.1" customHeight="1">
      <c r="A79" s="447">
        <v>69</v>
      </c>
      <c r="B79" s="394" t="s">
        <v>736</v>
      </c>
      <c r="C79" s="395" t="s">
        <v>737</v>
      </c>
      <c r="D79" s="401" t="s">
        <v>494</v>
      </c>
      <c r="E79" s="396">
        <v>1</v>
      </c>
      <c r="F79" s="397">
        <v>5.3</v>
      </c>
      <c r="G79" s="403"/>
      <c r="H79" s="404"/>
      <c r="I79" s="396">
        <v>1</v>
      </c>
      <c r="J79" s="397">
        <v>5.3</v>
      </c>
      <c r="K79" s="401"/>
      <c r="L79" s="331"/>
      <c r="M79" s="393"/>
      <c r="N79" s="399"/>
      <c r="O79" s="406"/>
      <c r="P79" s="307"/>
    </row>
    <row r="80" spans="1:16" ht="14.1" customHeight="1">
      <c r="A80" s="447">
        <v>70</v>
      </c>
      <c r="B80" s="394" t="s">
        <v>738</v>
      </c>
      <c r="C80" s="395" t="s">
        <v>739</v>
      </c>
      <c r="D80" s="401" t="s">
        <v>494</v>
      </c>
      <c r="E80" s="396">
        <v>1</v>
      </c>
      <c r="F80" s="397">
        <v>13.9</v>
      </c>
      <c r="G80" s="403"/>
      <c r="H80" s="404"/>
      <c r="I80" s="396">
        <v>1</v>
      </c>
      <c r="J80" s="397">
        <v>13.9</v>
      </c>
      <c r="K80" s="401"/>
      <c r="L80" s="331"/>
      <c r="M80" s="393"/>
      <c r="N80" s="399"/>
      <c r="O80" s="406"/>
      <c r="P80" s="307"/>
    </row>
    <row r="81" spans="1:16" ht="14.1" customHeight="1">
      <c r="A81" s="447">
        <v>71</v>
      </c>
      <c r="B81" s="394" t="s">
        <v>740</v>
      </c>
      <c r="C81" s="395" t="s">
        <v>741</v>
      </c>
      <c r="D81" s="401" t="s">
        <v>494</v>
      </c>
      <c r="E81" s="396">
        <v>1</v>
      </c>
      <c r="F81" s="397">
        <v>6</v>
      </c>
      <c r="G81" s="403"/>
      <c r="H81" s="404"/>
      <c r="I81" s="396">
        <v>1</v>
      </c>
      <c r="J81" s="397">
        <v>6</v>
      </c>
      <c r="K81" s="401"/>
      <c r="L81" s="331"/>
      <c r="M81" s="393"/>
      <c r="N81" s="399"/>
      <c r="O81" s="406"/>
      <c r="P81" s="307"/>
    </row>
    <row r="82" spans="1:16" ht="14.1" customHeight="1">
      <c r="A82" s="447">
        <v>72</v>
      </c>
      <c r="B82" s="394" t="s">
        <v>742</v>
      </c>
      <c r="C82" s="427" t="s">
        <v>743</v>
      </c>
      <c r="D82" s="401" t="s">
        <v>494</v>
      </c>
      <c r="E82" s="396">
        <v>1</v>
      </c>
      <c r="F82" s="400">
        <v>10.7</v>
      </c>
      <c r="G82" s="403"/>
      <c r="H82" s="404"/>
      <c r="I82" s="396">
        <v>1</v>
      </c>
      <c r="J82" s="400">
        <v>10.7</v>
      </c>
      <c r="K82" s="401"/>
      <c r="L82" s="331"/>
      <c r="M82" s="395" t="s">
        <v>709</v>
      </c>
      <c r="N82" s="399"/>
      <c r="O82" s="406"/>
      <c r="P82" s="307"/>
    </row>
    <row r="83" spans="1:16" ht="14.1" customHeight="1">
      <c r="A83" s="447">
        <v>73</v>
      </c>
      <c r="B83" s="394" t="s">
        <v>744</v>
      </c>
      <c r="C83" s="427" t="s">
        <v>745</v>
      </c>
      <c r="D83" s="401" t="s">
        <v>494</v>
      </c>
      <c r="E83" s="396">
        <v>1</v>
      </c>
      <c r="F83" s="400">
        <v>9.3000000000000007</v>
      </c>
      <c r="G83" s="403"/>
      <c r="H83" s="404"/>
      <c r="I83" s="396">
        <v>1</v>
      </c>
      <c r="J83" s="400">
        <v>9.3000000000000007</v>
      </c>
      <c r="K83" s="401"/>
      <c r="L83" s="331"/>
      <c r="M83" s="395" t="s">
        <v>709</v>
      </c>
      <c r="N83" s="399"/>
      <c r="O83" s="406"/>
      <c r="P83" s="307"/>
    </row>
    <row r="84" spans="1:16" ht="14.1" customHeight="1">
      <c r="A84" s="447">
        <v>74</v>
      </c>
      <c r="B84" s="394" t="s">
        <v>746</v>
      </c>
      <c r="C84" s="427" t="s">
        <v>747</v>
      </c>
      <c r="D84" s="401" t="s">
        <v>494</v>
      </c>
      <c r="E84" s="396">
        <v>1</v>
      </c>
      <c r="F84" s="400">
        <v>14</v>
      </c>
      <c r="G84" s="403"/>
      <c r="H84" s="404"/>
      <c r="I84" s="396">
        <v>1</v>
      </c>
      <c r="J84" s="400">
        <v>14</v>
      </c>
      <c r="K84" s="401"/>
      <c r="L84" s="331"/>
      <c r="M84" s="395" t="s">
        <v>709</v>
      </c>
      <c r="N84" s="399"/>
      <c r="O84" s="406"/>
      <c r="P84" s="307"/>
    </row>
    <row r="85" spans="1:16" ht="14.1" customHeight="1">
      <c r="A85" s="447">
        <v>75</v>
      </c>
      <c r="B85" s="394" t="s">
        <v>748</v>
      </c>
      <c r="C85" s="395" t="s">
        <v>749</v>
      </c>
      <c r="D85" s="401" t="s">
        <v>494</v>
      </c>
      <c r="E85" s="396">
        <v>1</v>
      </c>
      <c r="F85" s="397">
        <v>6.8</v>
      </c>
      <c r="G85" s="403"/>
      <c r="H85" s="404"/>
      <c r="I85" s="396">
        <v>1</v>
      </c>
      <c r="J85" s="397">
        <v>6.8</v>
      </c>
      <c r="K85" s="401"/>
      <c r="L85" s="331"/>
      <c r="M85" s="393"/>
      <c r="N85" s="399"/>
      <c r="O85" s="406"/>
      <c r="P85" s="307"/>
    </row>
    <row r="86" spans="1:16" ht="14.1" customHeight="1">
      <c r="A86" s="447">
        <v>76</v>
      </c>
      <c r="B86" s="394" t="s">
        <v>750</v>
      </c>
      <c r="C86" s="395" t="s">
        <v>751</v>
      </c>
      <c r="D86" s="401" t="s">
        <v>494</v>
      </c>
      <c r="E86" s="396">
        <v>1</v>
      </c>
      <c r="F86" s="397">
        <v>5.4</v>
      </c>
      <c r="G86" s="403"/>
      <c r="H86" s="404"/>
      <c r="I86" s="396">
        <v>1</v>
      </c>
      <c r="J86" s="397">
        <v>5.4</v>
      </c>
      <c r="K86" s="401"/>
      <c r="L86" s="331"/>
      <c r="M86" s="393"/>
      <c r="N86" s="399"/>
      <c r="O86" s="406"/>
      <c r="P86" s="307"/>
    </row>
    <row r="87" spans="1:16" ht="14.1" customHeight="1">
      <c r="A87" s="447">
        <v>77</v>
      </c>
      <c r="B87" s="394" t="s">
        <v>752</v>
      </c>
      <c r="C87" s="395" t="s">
        <v>753</v>
      </c>
      <c r="D87" s="401" t="s">
        <v>494</v>
      </c>
      <c r="E87" s="396">
        <v>1</v>
      </c>
      <c r="F87" s="397">
        <v>2.2000000000000002</v>
      </c>
      <c r="G87" s="403"/>
      <c r="H87" s="404"/>
      <c r="I87" s="396">
        <v>1</v>
      </c>
      <c r="J87" s="397">
        <v>2.2000000000000002</v>
      </c>
      <c r="K87" s="401"/>
      <c r="L87" s="331"/>
      <c r="M87" s="393"/>
      <c r="N87" s="399"/>
      <c r="O87" s="406"/>
      <c r="P87" s="307"/>
    </row>
    <row r="88" spans="1:16" ht="14.1" customHeight="1">
      <c r="A88" s="447">
        <v>78</v>
      </c>
      <c r="B88" s="394" t="s">
        <v>754</v>
      </c>
      <c r="C88" s="395" t="s">
        <v>755</v>
      </c>
      <c r="D88" s="401" t="s">
        <v>494</v>
      </c>
      <c r="E88" s="396">
        <v>1</v>
      </c>
      <c r="F88" s="397">
        <v>2.7</v>
      </c>
      <c r="G88" s="403"/>
      <c r="H88" s="404"/>
      <c r="I88" s="396">
        <v>1</v>
      </c>
      <c r="J88" s="397">
        <v>2.7</v>
      </c>
      <c r="K88" s="401"/>
      <c r="L88" s="331"/>
      <c r="M88" s="393"/>
      <c r="N88" s="399"/>
      <c r="O88" s="406"/>
      <c r="P88" s="307"/>
    </row>
    <row r="89" spans="1:16" ht="14.1" customHeight="1">
      <c r="A89" s="447">
        <v>79</v>
      </c>
      <c r="B89" s="394" t="s">
        <v>756</v>
      </c>
      <c r="C89" s="395" t="s">
        <v>757</v>
      </c>
      <c r="D89" s="401" t="s">
        <v>494</v>
      </c>
      <c r="E89" s="396">
        <v>1</v>
      </c>
      <c r="F89" s="397">
        <v>3.7</v>
      </c>
      <c r="G89" s="403"/>
      <c r="H89" s="404"/>
      <c r="I89" s="396">
        <v>1</v>
      </c>
      <c r="J89" s="397">
        <v>3.7</v>
      </c>
      <c r="K89" s="401"/>
      <c r="L89" s="331"/>
      <c r="M89" s="393"/>
      <c r="N89" s="399"/>
      <c r="O89" s="406"/>
      <c r="P89" s="307"/>
    </row>
    <row r="90" spans="1:16" ht="14.1" customHeight="1">
      <c r="A90" s="447">
        <v>80</v>
      </c>
      <c r="B90" s="394" t="s">
        <v>758</v>
      </c>
      <c r="C90" s="395" t="s">
        <v>759</v>
      </c>
      <c r="D90" s="401" t="s">
        <v>494</v>
      </c>
      <c r="E90" s="396">
        <v>1</v>
      </c>
      <c r="F90" s="397">
        <v>3.3</v>
      </c>
      <c r="G90" s="403"/>
      <c r="H90" s="404"/>
      <c r="I90" s="396">
        <v>1</v>
      </c>
      <c r="J90" s="397">
        <v>3.3</v>
      </c>
      <c r="K90" s="401"/>
      <c r="L90" s="331"/>
      <c r="M90" s="393"/>
      <c r="N90" s="399"/>
      <c r="O90" s="406"/>
      <c r="P90" s="307"/>
    </row>
    <row r="91" spans="1:16" ht="14.1" customHeight="1">
      <c r="A91" s="447">
        <v>81</v>
      </c>
      <c r="B91" s="394" t="s">
        <v>760</v>
      </c>
      <c r="C91" s="395" t="s">
        <v>761</v>
      </c>
      <c r="D91" s="401" t="s">
        <v>494</v>
      </c>
      <c r="E91" s="396">
        <v>1</v>
      </c>
      <c r="F91" s="397">
        <v>2.8</v>
      </c>
      <c r="G91" s="403"/>
      <c r="H91" s="404"/>
      <c r="I91" s="396">
        <v>1</v>
      </c>
      <c r="J91" s="397">
        <v>2.8</v>
      </c>
      <c r="K91" s="401"/>
      <c r="L91" s="331"/>
      <c r="M91" s="393"/>
      <c r="N91" s="399"/>
      <c r="O91" s="406"/>
      <c r="P91" s="307"/>
    </row>
    <row r="92" spans="1:16" ht="14.1" customHeight="1">
      <c r="A92" s="447">
        <v>82</v>
      </c>
      <c r="B92" s="394" t="s">
        <v>762</v>
      </c>
      <c r="C92" s="395" t="s">
        <v>763</v>
      </c>
      <c r="D92" s="401" t="s">
        <v>494</v>
      </c>
      <c r="E92" s="396">
        <v>1</v>
      </c>
      <c r="F92" s="397">
        <v>4.5</v>
      </c>
      <c r="G92" s="403"/>
      <c r="H92" s="404"/>
      <c r="I92" s="396">
        <v>1</v>
      </c>
      <c r="J92" s="397">
        <v>4.5</v>
      </c>
      <c r="K92" s="401"/>
      <c r="L92" s="331"/>
      <c r="M92" s="393"/>
      <c r="N92" s="399"/>
      <c r="O92" s="406"/>
      <c r="P92" s="307"/>
    </row>
    <row r="93" spans="1:16" ht="14.1" customHeight="1">
      <c r="A93" s="447">
        <v>83</v>
      </c>
      <c r="B93" s="394" t="s">
        <v>764</v>
      </c>
      <c r="C93" s="395" t="s">
        <v>765</v>
      </c>
      <c r="D93" s="401" t="s">
        <v>494</v>
      </c>
      <c r="E93" s="396">
        <v>1</v>
      </c>
      <c r="F93" s="397">
        <v>3.5</v>
      </c>
      <c r="G93" s="403"/>
      <c r="H93" s="404"/>
      <c r="I93" s="396">
        <v>1</v>
      </c>
      <c r="J93" s="397">
        <v>3.5</v>
      </c>
      <c r="K93" s="401"/>
      <c r="L93" s="331"/>
      <c r="M93" s="393"/>
      <c r="N93" s="399"/>
      <c r="O93" s="406"/>
      <c r="P93" s="307"/>
    </row>
    <row r="94" spans="1:16" ht="14.1" customHeight="1">
      <c r="A94" s="447">
        <v>84</v>
      </c>
      <c r="B94" s="426" t="s">
        <v>766</v>
      </c>
      <c r="C94" s="427" t="s">
        <v>767</v>
      </c>
      <c r="D94" s="401" t="s">
        <v>494</v>
      </c>
      <c r="E94" s="396">
        <v>1</v>
      </c>
      <c r="F94" s="400">
        <v>6.6</v>
      </c>
      <c r="G94" s="403"/>
      <c r="H94" s="404"/>
      <c r="I94" s="396">
        <v>1</v>
      </c>
      <c r="J94" s="400">
        <v>6.6</v>
      </c>
      <c r="K94" s="401"/>
      <c r="L94" s="331"/>
      <c r="M94" s="428" t="s">
        <v>768</v>
      </c>
      <c r="N94" s="399"/>
      <c r="O94" s="406"/>
      <c r="P94" s="307"/>
    </row>
    <row r="95" spans="1:16" ht="14.1" customHeight="1">
      <c r="A95" s="447">
        <v>85</v>
      </c>
      <c r="B95" s="394" t="s">
        <v>769</v>
      </c>
      <c r="C95" s="395" t="s">
        <v>770</v>
      </c>
      <c r="D95" s="401" t="s">
        <v>494</v>
      </c>
      <c r="E95" s="396">
        <v>1</v>
      </c>
      <c r="F95" s="397">
        <v>5.3</v>
      </c>
      <c r="G95" s="403"/>
      <c r="H95" s="404"/>
      <c r="I95" s="396">
        <v>1</v>
      </c>
      <c r="J95" s="397">
        <v>5.3</v>
      </c>
      <c r="K95" s="401"/>
      <c r="L95" s="331"/>
      <c r="M95" s="393"/>
      <c r="N95" s="399"/>
      <c r="O95" s="406"/>
      <c r="P95" s="307"/>
    </row>
    <row r="96" spans="1:16" ht="14.1" customHeight="1">
      <c r="A96" s="447">
        <v>86</v>
      </c>
      <c r="B96" s="394" t="s">
        <v>771</v>
      </c>
      <c r="C96" s="395" t="s">
        <v>772</v>
      </c>
      <c r="D96" s="401" t="s">
        <v>494</v>
      </c>
      <c r="E96" s="396">
        <v>1</v>
      </c>
      <c r="F96" s="397">
        <v>5.7</v>
      </c>
      <c r="G96" s="403"/>
      <c r="H96" s="404"/>
      <c r="I96" s="396">
        <v>1</v>
      </c>
      <c r="J96" s="397">
        <v>5.7</v>
      </c>
      <c r="K96" s="401"/>
      <c r="L96" s="331"/>
      <c r="M96" s="393"/>
      <c r="N96" s="399"/>
      <c r="O96" s="406"/>
      <c r="P96" s="307"/>
    </row>
    <row r="97" spans="1:16" ht="14.1" customHeight="1">
      <c r="A97" s="447">
        <v>87</v>
      </c>
      <c r="B97" s="426" t="s">
        <v>773</v>
      </c>
      <c r="C97" s="427" t="s">
        <v>774</v>
      </c>
      <c r="D97" s="401" t="s">
        <v>494</v>
      </c>
      <c r="E97" s="396">
        <v>1</v>
      </c>
      <c r="F97" s="400">
        <v>6.6</v>
      </c>
      <c r="G97" s="403"/>
      <c r="H97" s="404"/>
      <c r="I97" s="396">
        <v>1</v>
      </c>
      <c r="J97" s="400">
        <v>6.6</v>
      </c>
      <c r="K97" s="401"/>
      <c r="L97" s="331"/>
      <c r="M97" s="428" t="s">
        <v>768</v>
      </c>
      <c r="N97" s="399"/>
      <c r="O97" s="406"/>
      <c r="P97" s="307"/>
    </row>
    <row r="98" spans="1:16" ht="14.1" customHeight="1">
      <c r="A98" s="447">
        <v>88</v>
      </c>
      <c r="B98" s="394" t="s">
        <v>775</v>
      </c>
      <c r="C98" s="395" t="s">
        <v>776</v>
      </c>
      <c r="D98" s="401" t="s">
        <v>494</v>
      </c>
      <c r="E98" s="396">
        <v>1</v>
      </c>
      <c r="F98" s="397">
        <v>6.6</v>
      </c>
      <c r="G98" s="403"/>
      <c r="H98" s="404"/>
      <c r="I98" s="396">
        <v>1</v>
      </c>
      <c r="J98" s="397">
        <v>6.6</v>
      </c>
      <c r="K98" s="401"/>
      <c r="L98" s="331"/>
      <c r="M98" s="393"/>
      <c r="N98" s="399"/>
      <c r="O98" s="406"/>
      <c r="P98" s="307"/>
    </row>
    <row r="99" spans="1:16" ht="14.1" customHeight="1">
      <c r="A99" s="447">
        <v>89</v>
      </c>
      <c r="B99" s="394" t="s">
        <v>777</v>
      </c>
      <c r="C99" s="395" t="s">
        <v>778</v>
      </c>
      <c r="D99" s="401" t="s">
        <v>494</v>
      </c>
      <c r="E99" s="396">
        <v>1</v>
      </c>
      <c r="F99" s="397">
        <v>6.8</v>
      </c>
      <c r="G99" s="403"/>
      <c r="H99" s="404"/>
      <c r="I99" s="396">
        <v>1</v>
      </c>
      <c r="J99" s="397">
        <v>6.8</v>
      </c>
      <c r="K99" s="401"/>
      <c r="L99" s="331"/>
      <c r="M99" s="393"/>
      <c r="N99" s="399"/>
      <c r="O99" s="406"/>
      <c r="P99" s="307"/>
    </row>
    <row r="100" spans="1:16" ht="14.1" customHeight="1">
      <c r="A100" s="447">
        <v>90</v>
      </c>
      <c r="B100" s="426" t="s">
        <v>779</v>
      </c>
      <c r="C100" s="427" t="s">
        <v>780</v>
      </c>
      <c r="D100" s="401" t="s">
        <v>494</v>
      </c>
      <c r="E100" s="396">
        <v>1</v>
      </c>
      <c r="F100" s="400">
        <v>10.9</v>
      </c>
      <c r="G100" s="403"/>
      <c r="H100" s="404"/>
      <c r="I100" s="396">
        <v>1</v>
      </c>
      <c r="J100" s="400">
        <v>10.9</v>
      </c>
      <c r="K100" s="401"/>
      <c r="L100" s="331"/>
      <c r="M100" s="428" t="s">
        <v>768</v>
      </c>
      <c r="N100" s="399"/>
      <c r="O100" s="406"/>
      <c r="P100" s="307"/>
    </row>
    <row r="101" spans="1:16" ht="14.1" customHeight="1">
      <c r="A101" s="447">
        <v>91</v>
      </c>
      <c r="B101" s="394" t="s">
        <v>781</v>
      </c>
      <c r="C101" s="395" t="s">
        <v>782</v>
      </c>
      <c r="D101" s="401" t="s">
        <v>494</v>
      </c>
      <c r="E101" s="396">
        <v>1</v>
      </c>
      <c r="F101" s="397">
        <v>3.5</v>
      </c>
      <c r="G101" s="403"/>
      <c r="H101" s="404"/>
      <c r="I101" s="396">
        <v>1</v>
      </c>
      <c r="J101" s="397">
        <v>3.5</v>
      </c>
      <c r="K101" s="401"/>
      <c r="L101" s="331"/>
      <c r="M101" s="393"/>
      <c r="N101" s="399"/>
      <c r="O101" s="406"/>
      <c r="P101" s="307"/>
    </row>
    <row r="102" spans="1:16" ht="14.1" customHeight="1">
      <c r="A102" s="447">
        <v>92</v>
      </c>
      <c r="B102" s="394" t="s">
        <v>783</v>
      </c>
      <c r="C102" s="395" t="s">
        <v>784</v>
      </c>
      <c r="D102" s="401" t="s">
        <v>494</v>
      </c>
      <c r="E102" s="396">
        <v>1</v>
      </c>
      <c r="F102" s="397">
        <v>9.1999999999999993</v>
      </c>
      <c r="G102" s="403"/>
      <c r="H102" s="404"/>
      <c r="I102" s="396">
        <v>1</v>
      </c>
      <c r="J102" s="397">
        <v>9.1999999999999993</v>
      </c>
      <c r="K102" s="401"/>
      <c r="L102" s="331"/>
      <c r="M102" s="393"/>
      <c r="N102" s="399"/>
      <c r="O102" s="406"/>
      <c r="P102" s="307"/>
    </row>
    <row r="103" spans="1:16" ht="14.1" customHeight="1">
      <c r="A103" s="447">
        <v>93</v>
      </c>
      <c r="B103" s="394" t="s">
        <v>785</v>
      </c>
      <c r="C103" s="395" t="s">
        <v>786</v>
      </c>
      <c r="D103" s="401" t="s">
        <v>494</v>
      </c>
      <c r="E103" s="396">
        <v>1</v>
      </c>
      <c r="F103" s="397">
        <v>4.7</v>
      </c>
      <c r="G103" s="403"/>
      <c r="H103" s="404"/>
      <c r="I103" s="396">
        <v>1</v>
      </c>
      <c r="J103" s="397">
        <v>4.7</v>
      </c>
      <c r="K103" s="401"/>
      <c r="L103" s="331"/>
      <c r="M103" s="393"/>
      <c r="N103" s="399"/>
      <c r="O103" s="406"/>
      <c r="P103" s="307"/>
    </row>
    <row r="104" spans="1:16" ht="14.1" customHeight="1">
      <c r="A104" s="447">
        <v>94</v>
      </c>
      <c r="B104" s="394" t="s">
        <v>787</v>
      </c>
      <c r="C104" s="395" t="s">
        <v>788</v>
      </c>
      <c r="D104" s="401" t="s">
        <v>494</v>
      </c>
      <c r="E104" s="396">
        <v>1</v>
      </c>
      <c r="F104" s="397">
        <v>2.2000000000000002</v>
      </c>
      <c r="G104" s="403"/>
      <c r="H104" s="404"/>
      <c r="I104" s="396">
        <v>1</v>
      </c>
      <c r="J104" s="397">
        <v>2.2000000000000002</v>
      </c>
      <c r="K104" s="401"/>
      <c r="L104" s="331"/>
      <c r="M104" s="393"/>
      <c r="N104" s="399"/>
      <c r="O104" s="406"/>
      <c r="P104" s="307"/>
    </row>
    <row r="105" spans="1:16" ht="14.1" customHeight="1">
      <c r="A105" s="447">
        <v>95</v>
      </c>
      <c r="B105" s="394" t="s">
        <v>789</v>
      </c>
      <c r="C105" s="395" t="s">
        <v>790</v>
      </c>
      <c r="D105" s="401" t="s">
        <v>494</v>
      </c>
      <c r="E105" s="396">
        <v>1</v>
      </c>
      <c r="F105" s="397">
        <v>3.4</v>
      </c>
      <c r="G105" s="403"/>
      <c r="H105" s="404"/>
      <c r="I105" s="396">
        <v>1</v>
      </c>
      <c r="J105" s="397">
        <v>3.4</v>
      </c>
      <c r="K105" s="401"/>
      <c r="L105" s="331"/>
      <c r="M105" s="393"/>
      <c r="N105" s="399"/>
      <c r="O105" s="406"/>
      <c r="P105" s="307"/>
    </row>
    <row r="106" spans="1:16" ht="14.1" customHeight="1">
      <c r="A106" s="447">
        <v>96</v>
      </c>
      <c r="B106" s="394" t="s">
        <v>791</v>
      </c>
      <c r="C106" s="395" t="s">
        <v>792</v>
      </c>
      <c r="D106" s="401" t="s">
        <v>494</v>
      </c>
      <c r="E106" s="396">
        <v>1</v>
      </c>
      <c r="F106" s="397">
        <v>8.4</v>
      </c>
      <c r="G106" s="403"/>
      <c r="H106" s="404"/>
      <c r="I106" s="396">
        <v>1</v>
      </c>
      <c r="J106" s="397">
        <v>8.4</v>
      </c>
      <c r="K106" s="401"/>
      <c r="L106" s="331"/>
      <c r="M106" s="393"/>
      <c r="N106" s="399"/>
      <c r="O106" s="406"/>
      <c r="P106" s="307"/>
    </row>
    <row r="107" spans="1:16" ht="14.1" customHeight="1">
      <c r="A107" s="447">
        <v>97</v>
      </c>
      <c r="B107" s="394" t="s">
        <v>793</v>
      </c>
      <c r="C107" s="395" t="s">
        <v>794</v>
      </c>
      <c r="D107" s="401" t="s">
        <v>494</v>
      </c>
      <c r="E107" s="396">
        <v>1</v>
      </c>
      <c r="F107" s="397">
        <v>6.7</v>
      </c>
      <c r="G107" s="403"/>
      <c r="H107" s="404"/>
      <c r="I107" s="396">
        <v>1</v>
      </c>
      <c r="J107" s="397">
        <v>6.7</v>
      </c>
      <c r="K107" s="401"/>
      <c r="L107" s="331"/>
      <c r="M107" s="393"/>
      <c r="N107" s="399"/>
      <c r="O107" s="406"/>
      <c r="P107" s="307"/>
    </row>
    <row r="108" spans="1:16" ht="14.1" customHeight="1">
      <c r="A108" s="447">
        <v>98</v>
      </c>
      <c r="B108" s="394" t="s">
        <v>795</v>
      </c>
      <c r="C108" s="395" t="s">
        <v>796</v>
      </c>
      <c r="D108" s="401" t="s">
        <v>494</v>
      </c>
      <c r="E108" s="396">
        <v>1</v>
      </c>
      <c r="F108" s="397">
        <v>6.7</v>
      </c>
      <c r="G108" s="403"/>
      <c r="H108" s="404"/>
      <c r="I108" s="396">
        <v>1</v>
      </c>
      <c r="J108" s="397">
        <v>6.7</v>
      </c>
      <c r="K108" s="401"/>
      <c r="L108" s="331"/>
      <c r="M108" s="393"/>
      <c r="N108" s="399"/>
      <c r="O108" s="406"/>
      <c r="P108" s="307"/>
    </row>
    <row r="109" spans="1:16" ht="14.1" customHeight="1">
      <c r="A109" s="447">
        <v>99</v>
      </c>
      <c r="B109" s="394" t="s">
        <v>797</v>
      </c>
      <c r="C109" s="395" t="s">
        <v>798</v>
      </c>
      <c r="D109" s="401" t="s">
        <v>494</v>
      </c>
      <c r="E109" s="396">
        <v>1</v>
      </c>
      <c r="F109" s="397">
        <v>6.5</v>
      </c>
      <c r="G109" s="403"/>
      <c r="H109" s="404"/>
      <c r="I109" s="396">
        <v>1</v>
      </c>
      <c r="J109" s="397">
        <v>6.5</v>
      </c>
      <c r="K109" s="401"/>
      <c r="L109" s="331"/>
      <c r="M109" s="393"/>
      <c r="N109" s="399"/>
      <c r="O109" s="406"/>
      <c r="P109" s="307"/>
    </row>
    <row r="110" spans="1:16" ht="14.1" customHeight="1">
      <c r="A110" s="447">
        <v>100</v>
      </c>
      <c r="B110" s="394" t="s">
        <v>799</v>
      </c>
      <c r="C110" s="395" t="s">
        <v>800</v>
      </c>
      <c r="D110" s="401" t="s">
        <v>494</v>
      </c>
      <c r="E110" s="396">
        <v>1</v>
      </c>
      <c r="F110" s="397">
        <v>6.5</v>
      </c>
      <c r="G110" s="403"/>
      <c r="H110" s="404"/>
      <c r="I110" s="396">
        <v>1</v>
      </c>
      <c r="J110" s="397">
        <v>6.5</v>
      </c>
      <c r="K110" s="401"/>
      <c r="L110" s="331"/>
      <c r="M110" s="393"/>
      <c r="N110" s="399"/>
      <c r="O110" s="406"/>
      <c r="P110" s="307"/>
    </row>
    <row r="111" spans="1:16" ht="24.75" customHeight="1">
      <c r="A111" s="447">
        <v>101</v>
      </c>
      <c r="B111" s="394" t="s">
        <v>836</v>
      </c>
      <c r="C111" s="395" t="s">
        <v>801</v>
      </c>
      <c r="D111" s="401" t="s">
        <v>494</v>
      </c>
      <c r="E111" s="396">
        <v>1</v>
      </c>
      <c r="F111" s="397">
        <v>7.9</v>
      </c>
      <c r="G111" s="403"/>
      <c r="H111" s="404"/>
      <c r="I111" s="396">
        <v>1</v>
      </c>
      <c r="J111" s="397">
        <v>7.9</v>
      </c>
      <c r="K111" s="401"/>
      <c r="L111" s="331"/>
      <c r="M111" s="393"/>
      <c r="N111" s="399"/>
      <c r="O111" s="406"/>
      <c r="P111" s="307"/>
    </row>
    <row r="112" spans="1:16" ht="14.25" customHeight="1">
      <c r="A112" s="447">
        <v>102</v>
      </c>
      <c r="B112" s="394" t="s">
        <v>802</v>
      </c>
      <c r="C112" s="430" t="s">
        <v>803</v>
      </c>
      <c r="D112" s="401" t="s">
        <v>494</v>
      </c>
      <c r="E112" s="396">
        <v>1</v>
      </c>
      <c r="F112" s="431">
        <v>4.9000000000000004</v>
      </c>
      <c r="G112" s="403"/>
      <c r="H112" s="404"/>
      <c r="I112" s="396">
        <v>1</v>
      </c>
      <c r="J112" s="397">
        <v>4.9000000000000004</v>
      </c>
      <c r="K112" s="401"/>
      <c r="L112" s="331"/>
      <c r="M112" s="393"/>
      <c r="N112" s="399"/>
      <c r="O112" s="406"/>
      <c r="P112" s="307"/>
    </row>
    <row r="113" spans="1:16" ht="24.75" customHeight="1">
      <c r="A113" s="447">
        <v>103</v>
      </c>
      <c r="B113" s="434" t="s">
        <v>804</v>
      </c>
      <c r="C113" s="395" t="s">
        <v>805</v>
      </c>
      <c r="D113" s="401" t="s">
        <v>494</v>
      </c>
      <c r="E113" s="396">
        <v>1</v>
      </c>
      <c r="F113" s="397">
        <v>8.6999999999999993</v>
      </c>
      <c r="G113" s="403"/>
      <c r="H113" s="404"/>
      <c r="I113" s="435"/>
      <c r="J113" s="436"/>
      <c r="K113" s="401"/>
      <c r="L113" s="331"/>
      <c r="M113" s="393"/>
      <c r="N113" s="399"/>
      <c r="O113" s="406"/>
      <c r="P113" s="307"/>
    </row>
    <row r="114" spans="1:16" ht="24.75" customHeight="1">
      <c r="A114" s="447">
        <v>104</v>
      </c>
      <c r="B114" s="434" t="s">
        <v>804</v>
      </c>
      <c r="C114" s="395" t="s">
        <v>806</v>
      </c>
      <c r="D114" s="401" t="s">
        <v>494</v>
      </c>
      <c r="E114" s="396">
        <v>1</v>
      </c>
      <c r="F114" s="397">
        <v>7.7</v>
      </c>
      <c r="G114" s="403"/>
      <c r="H114" s="404"/>
      <c r="I114" s="435"/>
      <c r="J114" s="436"/>
      <c r="K114" s="401"/>
      <c r="L114" s="331"/>
      <c r="M114" s="393"/>
      <c r="N114" s="399"/>
      <c r="O114" s="406"/>
      <c r="P114" s="307"/>
    </row>
    <row r="115" spans="1:16" ht="24.75" customHeight="1">
      <c r="A115" s="447">
        <v>105</v>
      </c>
      <c r="B115" s="434" t="s">
        <v>804</v>
      </c>
      <c r="C115" s="395" t="s">
        <v>807</v>
      </c>
      <c r="D115" s="401" t="s">
        <v>494</v>
      </c>
      <c r="E115" s="396">
        <v>1</v>
      </c>
      <c r="F115" s="397">
        <v>5.0999999999999996</v>
      </c>
      <c r="G115" s="403"/>
      <c r="H115" s="404"/>
      <c r="I115" s="435"/>
      <c r="J115" s="436"/>
      <c r="K115" s="401"/>
      <c r="L115" s="331"/>
      <c r="M115" s="393"/>
      <c r="N115" s="399"/>
      <c r="O115" s="406"/>
      <c r="P115" s="307"/>
    </row>
    <row r="116" spans="1:16" ht="24.75" customHeight="1">
      <c r="A116" s="447">
        <v>106</v>
      </c>
      <c r="B116" s="434" t="s">
        <v>804</v>
      </c>
      <c r="C116" s="395" t="s">
        <v>808</v>
      </c>
      <c r="D116" s="401" t="s">
        <v>494</v>
      </c>
      <c r="E116" s="396">
        <v>1</v>
      </c>
      <c r="F116" s="397">
        <v>8.1999999999999993</v>
      </c>
      <c r="G116" s="403"/>
      <c r="H116" s="404"/>
      <c r="I116" s="435"/>
      <c r="J116" s="436"/>
      <c r="K116" s="401"/>
      <c r="L116" s="331"/>
      <c r="M116" s="393"/>
      <c r="N116" s="399"/>
      <c r="O116" s="406"/>
      <c r="P116" s="307"/>
    </row>
    <row r="117" spans="1:16" ht="24.75" customHeight="1">
      <c r="A117" s="447">
        <v>107</v>
      </c>
      <c r="B117" s="434" t="s">
        <v>804</v>
      </c>
      <c r="C117" s="395" t="s">
        <v>809</v>
      </c>
      <c r="D117" s="401" t="s">
        <v>494</v>
      </c>
      <c r="E117" s="396">
        <v>1</v>
      </c>
      <c r="F117" s="397">
        <v>12</v>
      </c>
      <c r="G117" s="403"/>
      <c r="H117" s="404"/>
      <c r="I117" s="435"/>
      <c r="J117" s="436"/>
      <c r="K117" s="401"/>
      <c r="L117" s="331"/>
      <c r="M117" s="393"/>
      <c r="N117" s="399"/>
      <c r="O117" s="406"/>
      <c r="P117" s="307"/>
    </row>
    <row r="118" spans="1:16" ht="24.75" customHeight="1">
      <c r="A118" s="447">
        <v>108</v>
      </c>
      <c r="B118" s="434" t="s">
        <v>804</v>
      </c>
      <c r="C118" s="395" t="s">
        <v>810</v>
      </c>
      <c r="D118" s="401" t="s">
        <v>494</v>
      </c>
      <c r="E118" s="396">
        <v>1</v>
      </c>
      <c r="F118" s="397">
        <v>3.4</v>
      </c>
      <c r="G118" s="403"/>
      <c r="H118" s="404"/>
      <c r="I118" s="435"/>
      <c r="J118" s="436"/>
      <c r="K118" s="401"/>
      <c r="L118" s="331"/>
      <c r="M118" s="393"/>
      <c r="N118" s="399"/>
      <c r="O118" s="406"/>
      <c r="P118" s="307"/>
    </row>
    <row r="119" spans="1:16" ht="24.75" customHeight="1">
      <c r="A119" s="447">
        <v>109</v>
      </c>
      <c r="B119" s="434" t="s">
        <v>804</v>
      </c>
      <c r="C119" s="395" t="s">
        <v>811</v>
      </c>
      <c r="D119" s="401" t="s">
        <v>494</v>
      </c>
      <c r="E119" s="396">
        <v>1</v>
      </c>
      <c r="F119" s="397">
        <v>5.6</v>
      </c>
      <c r="G119" s="403"/>
      <c r="H119" s="404"/>
      <c r="I119" s="435"/>
      <c r="J119" s="436"/>
      <c r="K119" s="401"/>
      <c r="L119" s="331"/>
      <c r="M119" s="393"/>
      <c r="N119" s="399"/>
      <c r="O119" s="406"/>
      <c r="P119" s="307"/>
    </row>
    <row r="120" spans="1:16" ht="24.75" customHeight="1">
      <c r="A120" s="447">
        <v>110</v>
      </c>
      <c r="B120" s="434" t="s">
        <v>804</v>
      </c>
      <c r="C120" s="395" t="s">
        <v>812</v>
      </c>
      <c r="D120" s="401" t="s">
        <v>494</v>
      </c>
      <c r="E120" s="396">
        <v>1</v>
      </c>
      <c r="F120" s="397">
        <v>5.2</v>
      </c>
      <c r="G120" s="403"/>
      <c r="H120" s="404"/>
      <c r="I120" s="435"/>
      <c r="J120" s="436"/>
      <c r="K120" s="401"/>
      <c r="L120" s="331"/>
      <c r="M120" s="393"/>
      <c r="N120" s="399"/>
      <c r="O120" s="406"/>
      <c r="P120" s="307"/>
    </row>
    <row r="121" spans="1:16" ht="24.75" customHeight="1">
      <c r="A121" s="447">
        <v>111</v>
      </c>
      <c r="B121" s="434" t="s">
        <v>804</v>
      </c>
      <c r="C121" s="395" t="s">
        <v>813</v>
      </c>
      <c r="D121" s="401" t="s">
        <v>494</v>
      </c>
      <c r="E121" s="396">
        <v>1</v>
      </c>
      <c r="F121" s="397">
        <v>12.6</v>
      </c>
      <c r="G121" s="403"/>
      <c r="H121" s="404"/>
      <c r="I121" s="435"/>
      <c r="J121" s="436"/>
      <c r="K121" s="401"/>
      <c r="L121" s="331"/>
      <c r="M121" s="393"/>
      <c r="N121" s="399"/>
      <c r="O121" s="406"/>
      <c r="P121" s="307"/>
    </row>
    <row r="122" spans="1:16" ht="24.75" customHeight="1">
      <c r="A122" s="447">
        <v>112</v>
      </c>
      <c r="B122" s="434" t="s">
        <v>804</v>
      </c>
      <c r="C122" s="395" t="s">
        <v>814</v>
      </c>
      <c r="D122" s="401" t="s">
        <v>494</v>
      </c>
      <c r="E122" s="396">
        <v>1</v>
      </c>
      <c r="F122" s="397">
        <v>7.4</v>
      </c>
      <c r="G122" s="403"/>
      <c r="H122" s="404"/>
      <c r="I122" s="435"/>
      <c r="J122" s="436"/>
      <c r="K122" s="401"/>
      <c r="L122" s="331"/>
      <c r="M122" s="393"/>
      <c r="N122" s="399"/>
      <c r="O122" s="406"/>
      <c r="P122" s="307"/>
    </row>
    <row r="123" spans="1:16" ht="24.75" customHeight="1">
      <c r="A123" s="447">
        <v>113</v>
      </c>
      <c r="B123" s="434" t="s">
        <v>804</v>
      </c>
      <c r="C123" s="395" t="s">
        <v>815</v>
      </c>
      <c r="D123" s="401" t="s">
        <v>494</v>
      </c>
      <c r="E123" s="396">
        <v>1</v>
      </c>
      <c r="F123" s="397">
        <v>9.1</v>
      </c>
      <c r="G123" s="403"/>
      <c r="H123" s="404"/>
      <c r="I123" s="435"/>
      <c r="J123" s="436"/>
      <c r="K123" s="401"/>
      <c r="L123" s="331"/>
      <c r="M123" s="393"/>
      <c r="N123" s="399"/>
      <c r="O123" s="406"/>
      <c r="P123" s="307"/>
    </row>
    <row r="124" spans="1:16" ht="24.75" customHeight="1">
      <c r="A124" s="447">
        <v>114</v>
      </c>
      <c r="B124" s="434" t="s">
        <v>804</v>
      </c>
      <c r="C124" s="395" t="s">
        <v>816</v>
      </c>
      <c r="D124" s="401" t="s">
        <v>494</v>
      </c>
      <c r="E124" s="396">
        <v>1</v>
      </c>
      <c r="F124" s="397">
        <v>6.6</v>
      </c>
      <c r="G124" s="403"/>
      <c r="H124" s="404"/>
      <c r="I124" s="435"/>
      <c r="J124" s="436"/>
      <c r="K124" s="401"/>
      <c r="L124" s="331"/>
      <c r="M124" s="393"/>
      <c r="N124" s="399"/>
      <c r="O124" s="406"/>
      <c r="P124" s="307"/>
    </row>
    <row r="125" spans="1:16" ht="24.75" customHeight="1">
      <c r="A125" s="447">
        <v>115</v>
      </c>
      <c r="B125" s="434" t="s">
        <v>804</v>
      </c>
      <c r="C125" s="395" t="s">
        <v>817</v>
      </c>
      <c r="D125" s="401" t="s">
        <v>494</v>
      </c>
      <c r="E125" s="396">
        <v>1</v>
      </c>
      <c r="F125" s="397">
        <v>8.4</v>
      </c>
      <c r="G125" s="403"/>
      <c r="H125" s="404"/>
      <c r="I125" s="435"/>
      <c r="J125" s="436"/>
      <c r="K125" s="401"/>
      <c r="L125" s="331"/>
      <c r="M125" s="393"/>
      <c r="N125" s="399"/>
      <c r="O125" s="406"/>
      <c r="P125" s="307"/>
    </row>
    <row r="126" spans="1:16" ht="24.75" customHeight="1">
      <c r="A126" s="447">
        <v>116</v>
      </c>
      <c r="B126" s="434" t="s">
        <v>804</v>
      </c>
      <c r="C126" s="395" t="s">
        <v>818</v>
      </c>
      <c r="D126" s="401" t="s">
        <v>494</v>
      </c>
      <c r="E126" s="396">
        <v>1</v>
      </c>
      <c r="F126" s="397">
        <v>4.3</v>
      </c>
      <c r="G126" s="403"/>
      <c r="H126" s="404"/>
      <c r="I126" s="435"/>
      <c r="J126" s="436"/>
      <c r="K126" s="401"/>
      <c r="L126" s="331"/>
      <c r="M126" s="393"/>
      <c r="N126" s="399"/>
      <c r="O126" s="406"/>
      <c r="P126" s="307"/>
    </row>
    <row r="127" spans="1:16" ht="24.75" customHeight="1">
      <c r="A127" s="447">
        <v>117</v>
      </c>
      <c r="B127" s="434" t="s">
        <v>804</v>
      </c>
      <c r="C127" s="395" t="s">
        <v>819</v>
      </c>
      <c r="D127" s="401" t="s">
        <v>494</v>
      </c>
      <c r="E127" s="396">
        <v>1</v>
      </c>
      <c r="F127" s="397">
        <v>10</v>
      </c>
      <c r="G127" s="403"/>
      <c r="H127" s="404"/>
      <c r="I127" s="435"/>
      <c r="J127" s="436"/>
      <c r="K127" s="401"/>
      <c r="L127" s="331"/>
      <c r="M127" s="393"/>
      <c r="N127" s="399"/>
      <c r="O127" s="406"/>
      <c r="P127" s="307"/>
    </row>
    <row r="128" spans="1:16" ht="24.75" customHeight="1">
      <c r="A128" s="447">
        <v>118</v>
      </c>
      <c r="B128" s="434" t="s">
        <v>804</v>
      </c>
      <c r="C128" s="395" t="s">
        <v>820</v>
      </c>
      <c r="D128" s="401" t="s">
        <v>494</v>
      </c>
      <c r="E128" s="396">
        <v>1</v>
      </c>
      <c r="F128" s="397">
        <v>5.9</v>
      </c>
      <c r="G128" s="403"/>
      <c r="H128" s="404"/>
      <c r="I128" s="435"/>
      <c r="J128" s="436"/>
      <c r="K128" s="401"/>
      <c r="L128" s="331"/>
      <c r="M128" s="393"/>
      <c r="N128" s="399"/>
      <c r="O128" s="406"/>
      <c r="P128" s="307"/>
    </row>
    <row r="129" spans="1:16" ht="24.75" customHeight="1">
      <c r="A129" s="447">
        <v>119</v>
      </c>
      <c r="B129" s="434" t="s">
        <v>804</v>
      </c>
      <c r="C129" s="395" t="s">
        <v>821</v>
      </c>
      <c r="D129" s="401" t="s">
        <v>494</v>
      </c>
      <c r="E129" s="396">
        <v>1</v>
      </c>
      <c r="F129" s="397">
        <v>7.6</v>
      </c>
      <c r="G129" s="403"/>
      <c r="H129" s="404"/>
      <c r="I129" s="435"/>
      <c r="J129" s="436"/>
      <c r="K129" s="401"/>
      <c r="L129" s="331"/>
      <c r="M129" s="393"/>
      <c r="N129" s="399"/>
      <c r="O129" s="406"/>
      <c r="P129" s="307"/>
    </row>
    <row r="130" spans="1:16" ht="24.75" customHeight="1">
      <c r="A130" s="447">
        <v>120</v>
      </c>
      <c r="B130" s="434" t="s">
        <v>804</v>
      </c>
      <c r="C130" s="395" t="s">
        <v>822</v>
      </c>
      <c r="D130" s="401" t="s">
        <v>494</v>
      </c>
      <c r="E130" s="396">
        <v>1</v>
      </c>
      <c r="F130" s="397">
        <v>8</v>
      </c>
      <c r="G130" s="403"/>
      <c r="H130" s="404"/>
      <c r="I130" s="435"/>
      <c r="J130" s="436"/>
      <c r="K130" s="401"/>
      <c r="L130" s="331"/>
      <c r="M130" s="393"/>
      <c r="N130" s="399"/>
      <c r="O130" s="406"/>
      <c r="P130" s="307"/>
    </row>
    <row r="131" spans="1:16" ht="24.75" customHeight="1">
      <c r="A131" s="447">
        <v>121</v>
      </c>
      <c r="B131" s="434" t="s">
        <v>804</v>
      </c>
      <c r="C131" s="395" t="s">
        <v>823</v>
      </c>
      <c r="D131" s="401" t="s">
        <v>494</v>
      </c>
      <c r="E131" s="396">
        <v>1</v>
      </c>
      <c r="F131" s="397">
        <v>10.7</v>
      </c>
      <c r="G131" s="403"/>
      <c r="H131" s="404"/>
      <c r="I131" s="435"/>
      <c r="J131" s="436"/>
      <c r="K131" s="401"/>
      <c r="L131" s="331"/>
      <c r="M131" s="393"/>
      <c r="N131" s="399"/>
      <c r="O131" s="406"/>
      <c r="P131" s="307"/>
    </row>
    <row r="132" spans="1:16" ht="24.75" customHeight="1">
      <c r="A132" s="447">
        <v>122</v>
      </c>
      <c r="B132" s="434" t="s">
        <v>804</v>
      </c>
      <c r="C132" s="395" t="s">
        <v>824</v>
      </c>
      <c r="D132" s="401" t="s">
        <v>494</v>
      </c>
      <c r="E132" s="396">
        <v>1</v>
      </c>
      <c r="F132" s="397">
        <v>10.4</v>
      </c>
      <c r="G132" s="403"/>
      <c r="H132" s="404"/>
      <c r="I132" s="435"/>
      <c r="J132" s="436"/>
      <c r="K132" s="401"/>
      <c r="L132" s="331"/>
      <c r="M132" s="393"/>
      <c r="N132" s="399"/>
      <c r="O132" s="406"/>
      <c r="P132" s="307"/>
    </row>
    <row r="133" spans="1:16" ht="24.75" customHeight="1">
      <c r="A133" s="447">
        <v>123</v>
      </c>
      <c r="B133" s="434" t="s">
        <v>804</v>
      </c>
      <c r="C133" s="395" t="s">
        <v>825</v>
      </c>
      <c r="D133" s="401" t="s">
        <v>494</v>
      </c>
      <c r="E133" s="396">
        <v>1</v>
      </c>
      <c r="F133" s="397">
        <v>7.7</v>
      </c>
      <c r="G133" s="403"/>
      <c r="H133" s="404"/>
      <c r="I133" s="435"/>
      <c r="J133" s="436"/>
      <c r="K133" s="401"/>
      <c r="L133" s="331"/>
      <c r="M133" s="393"/>
      <c r="N133" s="399"/>
      <c r="O133" s="406"/>
      <c r="P133" s="307"/>
    </row>
    <row r="134" spans="1:16" ht="24.75" customHeight="1">
      <c r="A134" s="447">
        <v>124</v>
      </c>
      <c r="B134" s="434" t="s">
        <v>804</v>
      </c>
      <c r="C134" s="395" t="s">
        <v>826</v>
      </c>
      <c r="D134" s="401" t="s">
        <v>494</v>
      </c>
      <c r="E134" s="396">
        <v>1</v>
      </c>
      <c r="F134" s="397">
        <v>11.4</v>
      </c>
      <c r="G134" s="403"/>
      <c r="H134" s="404"/>
      <c r="I134" s="435"/>
      <c r="J134" s="436"/>
      <c r="K134" s="401"/>
      <c r="L134" s="331"/>
      <c r="M134" s="393"/>
      <c r="N134" s="399"/>
      <c r="O134" s="406"/>
      <c r="P134" s="307"/>
    </row>
    <row r="135" spans="1:16" ht="24.75" customHeight="1">
      <c r="A135" s="447">
        <v>125</v>
      </c>
      <c r="B135" s="434" t="s">
        <v>804</v>
      </c>
      <c r="C135" s="395" t="s">
        <v>827</v>
      </c>
      <c r="D135" s="401" t="s">
        <v>494</v>
      </c>
      <c r="E135" s="396">
        <v>1</v>
      </c>
      <c r="F135" s="397">
        <v>4.9000000000000004</v>
      </c>
      <c r="G135" s="403"/>
      <c r="H135" s="404"/>
      <c r="I135" s="435"/>
      <c r="J135" s="436"/>
      <c r="K135" s="401"/>
      <c r="L135" s="331"/>
      <c r="M135" s="393"/>
      <c r="N135" s="399"/>
      <c r="O135" s="406"/>
      <c r="P135" s="307"/>
    </row>
    <row r="136" spans="1:16" ht="24.75" customHeight="1">
      <c r="A136" s="447">
        <v>126</v>
      </c>
      <c r="B136" s="434" t="s">
        <v>804</v>
      </c>
      <c r="C136" s="395" t="s">
        <v>828</v>
      </c>
      <c r="D136" s="401" t="s">
        <v>494</v>
      </c>
      <c r="E136" s="396">
        <v>1</v>
      </c>
      <c r="F136" s="397">
        <v>7.5</v>
      </c>
      <c r="G136" s="403"/>
      <c r="H136" s="404"/>
      <c r="I136" s="435"/>
      <c r="J136" s="436"/>
      <c r="K136" s="401"/>
      <c r="L136" s="331"/>
      <c r="M136" s="393"/>
      <c r="N136" s="399"/>
      <c r="O136" s="406"/>
      <c r="P136" s="307"/>
    </row>
    <row r="137" spans="1:16" ht="24.75" customHeight="1">
      <c r="A137" s="447">
        <v>127</v>
      </c>
      <c r="B137" s="434" t="s">
        <v>804</v>
      </c>
      <c r="C137" s="395" t="s">
        <v>829</v>
      </c>
      <c r="D137" s="401" t="s">
        <v>494</v>
      </c>
      <c r="E137" s="396">
        <v>1</v>
      </c>
      <c r="F137" s="397">
        <v>13.1</v>
      </c>
      <c r="G137" s="403"/>
      <c r="H137" s="404"/>
      <c r="I137" s="435"/>
      <c r="J137" s="436"/>
      <c r="K137" s="401"/>
      <c r="L137" s="331"/>
      <c r="M137" s="393"/>
      <c r="N137" s="399"/>
      <c r="O137" s="406"/>
      <c r="P137" s="307"/>
    </row>
    <row r="138" spans="1:16" ht="24.75" customHeight="1">
      <c r="A138" s="447">
        <v>128</v>
      </c>
      <c r="B138" s="434" t="s">
        <v>804</v>
      </c>
      <c r="C138" s="395" t="s">
        <v>830</v>
      </c>
      <c r="D138" s="401" t="s">
        <v>494</v>
      </c>
      <c r="E138" s="396">
        <v>1</v>
      </c>
      <c r="F138" s="397">
        <v>5.5</v>
      </c>
      <c r="G138" s="403"/>
      <c r="H138" s="404"/>
      <c r="I138" s="435"/>
      <c r="J138" s="436"/>
      <c r="K138" s="401"/>
      <c r="L138" s="331"/>
      <c r="M138" s="393"/>
      <c r="N138" s="399"/>
      <c r="O138" s="406"/>
      <c r="P138" s="307"/>
    </row>
    <row r="139" spans="1:16" ht="24.75" customHeight="1">
      <c r="A139" s="447">
        <v>129</v>
      </c>
      <c r="B139" s="434" t="s">
        <v>804</v>
      </c>
      <c r="C139" s="395" t="s">
        <v>831</v>
      </c>
      <c r="D139" s="401" t="s">
        <v>494</v>
      </c>
      <c r="E139" s="396">
        <v>1</v>
      </c>
      <c r="F139" s="397">
        <v>4.3</v>
      </c>
      <c r="G139" s="403"/>
      <c r="H139" s="404"/>
      <c r="I139" s="435"/>
      <c r="J139" s="436"/>
      <c r="K139" s="401"/>
      <c r="L139" s="331"/>
      <c r="M139" s="393"/>
      <c r="N139" s="399"/>
      <c r="O139" s="406"/>
      <c r="P139" s="307"/>
    </row>
    <row r="140" spans="1:16" ht="24.75" customHeight="1">
      <c r="A140" s="447">
        <v>130</v>
      </c>
      <c r="B140" s="434" t="s">
        <v>804</v>
      </c>
      <c r="C140" s="395" t="s">
        <v>832</v>
      </c>
      <c r="D140" s="401" t="s">
        <v>494</v>
      </c>
      <c r="E140" s="396">
        <v>1</v>
      </c>
      <c r="F140" s="397">
        <v>10.7</v>
      </c>
      <c r="G140" s="403"/>
      <c r="H140" s="404"/>
      <c r="I140" s="435"/>
      <c r="J140" s="436"/>
      <c r="K140" s="401"/>
      <c r="L140" s="331"/>
      <c r="M140" s="393"/>
      <c r="N140" s="399"/>
      <c r="O140" s="406"/>
      <c r="P140" s="307"/>
    </row>
    <row r="141" spans="1:16" ht="24.75" customHeight="1">
      <c r="A141" s="447">
        <v>131</v>
      </c>
      <c r="B141" s="434" t="s">
        <v>804</v>
      </c>
      <c r="C141" s="395" t="s">
        <v>833</v>
      </c>
      <c r="D141" s="401" t="s">
        <v>494</v>
      </c>
      <c r="E141" s="396">
        <v>1</v>
      </c>
      <c r="F141" s="397">
        <v>6.7</v>
      </c>
      <c r="G141" s="403"/>
      <c r="H141" s="404"/>
      <c r="I141" s="435"/>
      <c r="J141" s="436"/>
      <c r="K141" s="401"/>
      <c r="L141" s="331"/>
      <c r="M141" s="393"/>
      <c r="N141" s="399"/>
      <c r="O141" s="406"/>
      <c r="P141" s="307"/>
    </row>
    <row r="142" spans="1:16" ht="24.75" customHeight="1">
      <c r="A142" s="332">
        <v>132</v>
      </c>
      <c r="B142" s="394" t="s">
        <v>850</v>
      </c>
      <c r="C142" s="465" t="s">
        <v>851</v>
      </c>
      <c r="D142" s="466" t="s">
        <v>494</v>
      </c>
      <c r="E142" s="467">
        <v>1</v>
      </c>
      <c r="F142" s="468">
        <v>3.2</v>
      </c>
      <c r="G142" s="469"/>
      <c r="H142" s="470"/>
      <c r="I142" s="467">
        <v>1</v>
      </c>
      <c r="J142" s="468">
        <v>3.2</v>
      </c>
      <c r="K142" s="466"/>
      <c r="L142" s="272"/>
      <c r="M142" s="471"/>
      <c r="N142" s="312"/>
      <c r="O142" s="472"/>
      <c r="P142" s="307"/>
    </row>
    <row r="143" spans="1:16" ht="24.75" customHeight="1">
      <c r="A143" s="332">
        <v>133</v>
      </c>
      <c r="B143" s="394" t="s">
        <v>852</v>
      </c>
      <c r="C143" s="465" t="s">
        <v>853</v>
      </c>
      <c r="D143" s="466" t="s">
        <v>494</v>
      </c>
      <c r="E143" s="467">
        <v>1</v>
      </c>
      <c r="F143" s="468">
        <v>4.2</v>
      </c>
      <c r="G143" s="469"/>
      <c r="H143" s="470"/>
      <c r="I143" s="467">
        <v>1</v>
      </c>
      <c r="J143" s="468">
        <v>4.2</v>
      </c>
      <c r="K143" s="466"/>
      <c r="L143" s="272"/>
      <c r="M143" s="471"/>
      <c r="N143" s="312"/>
      <c r="O143" s="472"/>
      <c r="P143" s="307"/>
    </row>
    <row r="144" spans="1:16" ht="24.75" customHeight="1">
      <c r="A144" s="332">
        <v>134</v>
      </c>
      <c r="B144" s="394" t="s">
        <v>854</v>
      </c>
      <c r="C144" s="465" t="s">
        <v>855</v>
      </c>
      <c r="D144" s="466" t="s">
        <v>494</v>
      </c>
      <c r="E144" s="467">
        <v>1</v>
      </c>
      <c r="F144" s="468">
        <v>5.5</v>
      </c>
      <c r="G144" s="469"/>
      <c r="H144" s="470"/>
      <c r="I144" s="467">
        <v>1</v>
      </c>
      <c r="J144" s="468">
        <v>5.5</v>
      </c>
      <c r="K144" s="466"/>
      <c r="L144" s="272"/>
      <c r="M144" s="471"/>
      <c r="N144" s="312"/>
      <c r="O144" s="472"/>
      <c r="P144" s="307"/>
    </row>
    <row r="145" spans="1:16" ht="24.75" customHeight="1">
      <c r="A145" s="332">
        <v>135</v>
      </c>
      <c r="B145" s="394" t="s">
        <v>856</v>
      </c>
      <c r="C145" s="465" t="s">
        <v>857</v>
      </c>
      <c r="D145" s="466" t="s">
        <v>494</v>
      </c>
      <c r="E145" s="467">
        <v>1</v>
      </c>
      <c r="F145" s="468">
        <v>8.1999999999999993</v>
      </c>
      <c r="G145" s="469"/>
      <c r="H145" s="470"/>
      <c r="I145" s="467">
        <v>1</v>
      </c>
      <c r="J145" s="468">
        <v>8.1999999999999993</v>
      </c>
      <c r="K145" s="466"/>
      <c r="L145" s="272"/>
      <c r="M145" s="471"/>
      <c r="N145" s="312"/>
      <c r="O145" s="472"/>
      <c r="P145" s="307"/>
    </row>
    <row r="146" spans="1:16" ht="24.75" customHeight="1">
      <c r="A146" s="332">
        <v>136</v>
      </c>
      <c r="B146" s="394" t="s">
        <v>858</v>
      </c>
      <c r="C146" s="465" t="s">
        <v>859</v>
      </c>
      <c r="D146" s="466" t="s">
        <v>494</v>
      </c>
      <c r="E146" s="467">
        <v>1</v>
      </c>
      <c r="F146" s="468">
        <v>2.1</v>
      </c>
      <c r="G146" s="469"/>
      <c r="H146" s="470"/>
      <c r="I146" s="467">
        <v>1</v>
      </c>
      <c r="J146" s="468">
        <v>2.1</v>
      </c>
      <c r="K146" s="466"/>
      <c r="L146" s="272"/>
      <c r="M146" s="471"/>
      <c r="N146" s="312"/>
      <c r="O146" s="472"/>
      <c r="P146" s="307"/>
    </row>
    <row r="147" spans="1:16" ht="24.75" customHeight="1">
      <c r="A147" s="332">
        <v>137</v>
      </c>
      <c r="B147" s="398" t="s">
        <v>860</v>
      </c>
      <c r="C147" s="473" t="s">
        <v>861</v>
      </c>
      <c r="D147" s="466" t="s">
        <v>494</v>
      </c>
      <c r="E147" s="467">
        <v>1</v>
      </c>
      <c r="F147" s="474">
        <v>5.8</v>
      </c>
      <c r="G147" s="469"/>
      <c r="H147" s="475"/>
      <c r="I147" s="467">
        <v>1</v>
      </c>
      <c r="J147" s="474">
        <v>5.8</v>
      </c>
      <c r="K147" s="466"/>
      <c r="L147" s="272"/>
      <c r="M147" s="476" t="s">
        <v>616</v>
      </c>
      <c r="N147" s="312"/>
      <c r="O147" s="472"/>
      <c r="P147" s="307"/>
    </row>
    <row r="148" spans="1:16" ht="24.75" customHeight="1">
      <c r="A148" s="332">
        <v>138</v>
      </c>
      <c r="B148" s="477" t="s">
        <v>862</v>
      </c>
      <c r="C148" s="473" t="s">
        <v>863</v>
      </c>
      <c r="D148" s="466" t="s">
        <v>494</v>
      </c>
      <c r="E148" s="467">
        <v>1</v>
      </c>
      <c r="F148" s="474">
        <v>3.6</v>
      </c>
      <c r="G148" s="469"/>
      <c r="H148" s="475"/>
      <c r="I148" s="467">
        <v>1</v>
      </c>
      <c r="J148" s="474">
        <v>3.6</v>
      </c>
      <c r="K148" s="466"/>
      <c r="L148" s="272"/>
      <c r="M148" s="476" t="s">
        <v>616</v>
      </c>
      <c r="N148" s="312"/>
      <c r="O148" s="472"/>
      <c r="P148" s="307"/>
    </row>
    <row r="149" spans="1:16" ht="24.75" customHeight="1">
      <c r="A149" s="332">
        <v>139</v>
      </c>
      <c r="B149" s="394" t="s">
        <v>864</v>
      </c>
      <c r="C149" s="465" t="s">
        <v>865</v>
      </c>
      <c r="D149" s="466" t="s">
        <v>494</v>
      </c>
      <c r="E149" s="467">
        <v>1</v>
      </c>
      <c r="F149" s="468">
        <v>7.2</v>
      </c>
      <c r="G149" s="469"/>
      <c r="H149" s="470"/>
      <c r="I149" s="467">
        <v>1</v>
      </c>
      <c r="J149" s="468">
        <v>7.2</v>
      </c>
      <c r="K149" s="466"/>
      <c r="L149" s="272"/>
      <c r="M149" s="471"/>
      <c r="N149" s="312"/>
      <c r="O149" s="472"/>
      <c r="P149" s="307"/>
    </row>
    <row r="150" spans="1:16" ht="24.75" customHeight="1">
      <c r="A150" s="332">
        <v>140</v>
      </c>
      <c r="B150" s="394" t="s">
        <v>866</v>
      </c>
      <c r="C150" s="465" t="s">
        <v>867</v>
      </c>
      <c r="D150" s="466" t="s">
        <v>494</v>
      </c>
      <c r="E150" s="467">
        <v>1</v>
      </c>
      <c r="F150" s="468">
        <v>3</v>
      </c>
      <c r="G150" s="469"/>
      <c r="H150" s="470"/>
      <c r="I150" s="467">
        <v>1</v>
      </c>
      <c r="J150" s="468">
        <v>3</v>
      </c>
      <c r="K150" s="466"/>
      <c r="L150" s="272"/>
      <c r="M150" s="471"/>
      <c r="N150" s="312"/>
      <c r="O150" s="472"/>
      <c r="P150" s="307"/>
    </row>
    <row r="151" spans="1:16" ht="24.75" customHeight="1">
      <c r="A151" s="332">
        <v>141</v>
      </c>
      <c r="B151" s="394" t="s">
        <v>868</v>
      </c>
      <c r="C151" s="465" t="s">
        <v>869</v>
      </c>
      <c r="D151" s="466" t="s">
        <v>494</v>
      </c>
      <c r="E151" s="467">
        <v>1</v>
      </c>
      <c r="F151" s="468">
        <v>3.5</v>
      </c>
      <c r="G151" s="469"/>
      <c r="H151" s="470"/>
      <c r="I151" s="467">
        <v>1</v>
      </c>
      <c r="J151" s="468">
        <v>3.5</v>
      </c>
      <c r="K151" s="466"/>
      <c r="L151" s="272"/>
      <c r="M151" s="471"/>
      <c r="N151" s="312"/>
      <c r="O151" s="472"/>
      <c r="P151" s="307"/>
    </row>
    <row r="152" spans="1:16" ht="24.75" customHeight="1">
      <c r="A152" s="332">
        <v>142</v>
      </c>
      <c r="B152" s="394" t="s">
        <v>870</v>
      </c>
      <c r="C152" s="465" t="s">
        <v>871</v>
      </c>
      <c r="D152" s="466" t="s">
        <v>494</v>
      </c>
      <c r="E152" s="467">
        <v>1</v>
      </c>
      <c r="F152" s="468">
        <v>3.6</v>
      </c>
      <c r="G152" s="469"/>
      <c r="H152" s="470"/>
      <c r="I152" s="467">
        <v>1</v>
      </c>
      <c r="J152" s="468">
        <v>3.6</v>
      </c>
      <c r="K152" s="466"/>
      <c r="L152" s="272"/>
      <c r="M152" s="471"/>
      <c r="N152" s="312"/>
      <c r="O152" s="472"/>
      <c r="P152" s="307"/>
    </row>
    <row r="153" spans="1:16" ht="24.75" customHeight="1">
      <c r="A153" s="332">
        <v>143</v>
      </c>
      <c r="B153" s="394" t="s">
        <v>872</v>
      </c>
      <c r="C153" s="465" t="s">
        <v>774</v>
      </c>
      <c r="D153" s="466" t="s">
        <v>494</v>
      </c>
      <c r="E153" s="467">
        <v>1</v>
      </c>
      <c r="F153" s="468">
        <v>4.3</v>
      </c>
      <c r="G153" s="469"/>
      <c r="H153" s="470"/>
      <c r="I153" s="467">
        <v>1</v>
      </c>
      <c r="J153" s="468">
        <v>4.3</v>
      </c>
      <c r="K153" s="466"/>
      <c r="L153" s="272"/>
      <c r="M153" s="471"/>
      <c r="N153" s="312"/>
      <c r="O153" s="472"/>
      <c r="P153" s="307"/>
    </row>
    <row r="154" spans="1:16" ht="24.75" customHeight="1">
      <c r="A154" s="332">
        <v>144</v>
      </c>
      <c r="B154" s="394" t="s">
        <v>873</v>
      </c>
      <c r="C154" s="465" t="s">
        <v>780</v>
      </c>
      <c r="D154" s="466" t="s">
        <v>494</v>
      </c>
      <c r="E154" s="467">
        <v>1</v>
      </c>
      <c r="F154" s="468">
        <v>10.5</v>
      </c>
      <c r="G154" s="469"/>
      <c r="H154" s="470"/>
      <c r="I154" s="467">
        <v>1</v>
      </c>
      <c r="J154" s="468">
        <v>10.5</v>
      </c>
      <c r="K154" s="466"/>
      <c r="L154" s="272"/>
      <c r="M154" s="471"/>
      <c r="N154" s="312"/>
      <c r="O154" s="472"/>
      <c r="P154" s="307"/>
    </row>
    <row r="155" spans="1:16" ht="24.75" customHeight="1">
      <c r="A155" s="332">
        <v>145</v>
      </c>
      <c r="B155" s="394" t="s">
        <v>874</v>
      </c>
      <c r="C155" s="465" t="s">
        <v>767</v>
      </c>
      <c r="D155" s="466" t="s">
        <v>494</v>
      </c>
      <c r="E155" s="467">
        <v>1</v>
      </c>
      <c r="F155" s="468">
        <v>4.5999999999999996</v>
      </c>
      <c r="G155" s="469"/>
      <c r="H155" s="470"/>
      <c r="I155" s="467">
        <v>1</v>
      </c>
      <c r="J155" s="468">
        <v>4.5999999999999996</v>
      </c>
      <c r="K155" s="466"/>
      <c r="L155" s="272"/>
      <c r="M155" s="471"/>
      <c r="N155" s="312"/>
      <c r="O155" s="472"/>
      <c r="P155" s="307"/>
    </row>
    <row r="156" spans="1:16" ht="24.75" customHeight="1">
      <c r="A156" s="332">
        <v>146</v>
      </c>
      <c r="B156" s="394" t="s">
        <v>875</v>
      </c>
      <c r="C156" s="465" t="s">
        <v>876</v>
      </c>
      <c r="D156" s="466" t="s">
        <v>494</v>
      </c>
      <c r="E156" s="467">
        <v>1</v>
      </c>
      <c r="F156" s="468">
        <v>4.5</v>
      </c>
      <c r="G156" s="469"/>
      <c r="H156" s="470"/>
      <c r="I156" s="467">
        <v>1</v>
      </c>
      <c r="J156" s="468">
        <v>4.5</v>
      </c>
      <c r="K156" s="466"/>
      <c r="L156" s="272"/>
      <c r="M156" s="471"/>
      <c r="N156" s="312"/>
      <c r="O156" s="472"/>
      <c r="P156" s="307"/>
    </row>
    <row r="157" spans="1:16" ht="24.75" customHeight="1">
      <c r="A157" s="332">
        <v>147</v>
      </c>
      <c r="B157" s="394" t="s">
        <v>877</v>
      </c>
      <c r="C157" s="465" t="s">
        <v>878</v>
      </c>
      <c r="D157" s="466" t="s">
        <v>494</v>
      </c>
      <c r="E157" s="467">
        <v>1</v>
      </c>
      <c r="F157" s="468">
        <v>6.2</v>
      </c>
      <c r="G157" s="469"/>
      <c r="H157" s="470"/>
      <c r="I157" s="467">
        <v>1</v>
      </c>
      <c r="J157" s="468">
        <v>6.2</v>
      </c>
      <c r="K157" s="466"/>
      <c r="L157" s="272"/>
      <c r="M157" s="471"/>
      <c r="N157" s="312"/>
      <c r="O157" s="472"/>
      <c r="P157" s="307"/>
    </row>
    <row r="158" spans="1:16" ht="24.75" customHeight="1">
      <c r="A158" s="332">
        <v>148</v>
      </c>
      <c r="B158" s="394" t="s">
        <v>879</v>
      </c>
      <c r="C158" s="465" t="s">
        <v>880</v>
      </c>
      <c r="D158" s="466" t="s">
        <v>494</v>
      </c>
      <c r="E158" s="467">
        <v>1</v>
      </c>
      <c r="F158" s="468">
        <v>2.2999999999999998</v>
      </c>
      <c r="G158" s="469"/>
      <c r="H158" s="470"/>
      <c r="I158" s="467">
        <v>1</v>
      </c>
      <c r="J158" s="468">
        <v>2.2999999999999998</v>
      </c>
      <c r="K158" s="466"/>
      <c r="L158" s="272"/>
      <c r="M158" s="471"/>
      <c r="N158" s="312"/>
      <c r="O158" s="472"/>
      <c r="P158" s="307"/>
    </row>
    <row r="159" spans="1:16" ht="24.75" customHeight="1">
      <c r="A159" s="332">
        <v>149</v>
      </c>
      <c r="B159" s="394" t="s">
        <v>881</v>
      </c>
      <c r="C159" s="465" t="s">
        <v>882</v>
      </c>
      <c r="D159" s="466" t="s">
        <v>494</v>
      </c>
      <c r="E159" s="467">
        <v>1</v>
      </c>
      <c r="F159" s="468">
        <v>2.6</v>
      </c>
      <c r="G159" s="469"/>
      <c r="H159" s="470"/>
      <c r="I159" s="467">
        <v>1</v>
      </c>
      <c r="J159" s="468">
        <v>2.6</v>
      </c>
      <c r="K159" s="466"/>
      <c r="L159" s="272"/>
      <c r="M159" s="471"/>
      <c r="N159" s="312"/>
      <c r="O159" s="472"/>
      <c r="P159" s="307"/>
    </row>
    <row r="160" spans="1:16" ht="24.75" customHeight="1">
      <c r="A160" s="332">
        <v>150</v>
      </c>
      <c r="B160" s="394" t="s">
        <v>883</v>
      </c>
      <c r="C160" s="478" t="s">
        <v>884</v>
      </c>
      <c r="D160" s="466" t="s">
        <v>494</v>
      </c>
      <c r="E160" s="467">
        <v>1</v>
      </c>
      <c r="F160" s="468">
        <v>4</v>
      </c>
      <c r="G160" s="469"/>
      <c r="H160" s="470"/>
      <c r="I160" s="467">
        <v>1</v>
      </c>
      <c r="J160" s="468">
        <v>4</v>
      </c>
      <c r="K160" s="466"/>
      <c r="L160" s="272"/>
      <c r="M160" s="471"/>
      <c r="N160" s="312"/>
      <c r="O160" s="472"/>
      <c r="P160" s="307"/>
    </row>
    <row r="161" spans="1:16" ht="24.75" customHeight="1">
      <c r="A161" s="332">
        <v>151</v>
      </c>
      <c r="B161" s="394" t="s">
        <v>885</v>
      </c>
      <c r="C161" s="465" t="s">
        <v>886</v>
      </c>
      <c r="D161" s="466" t="s">
        <v>494</v>
      </c>
      <c r="E161" s="467">
        <v>1</v>
      </c>
      <c r="F161" s="468">
        <v>2.6</v>
      </c>
      <c r="G161" s="469"/>
      <c r="H161" s="470"/>
      <c r="I161" s="467">
        <v>1</v>
      </c>
      <c r="J161" s="468">
        <v>2.6</v>
      </c>
      <c r="K161" s="466"/>
      <c r="L161" s="272"/>
      <c r="M161" s="471"/>
      <c r="N161" s="312"/>
      <c r="O161" s="472"/>
      <c r="P161" s="307"/>
    </row>
    <row r="162" spans="1:16" ht="24.75" customHeight="1">
      <c r="A162" s="332">
        <v>152</v>
      </c>
      <c r="B162" s="394" t="s">
        <v>887</v>
      </c>
      <c r="C162" s="465" t="s">
        <v>888</v>
      </c>
      <c r="D162" s="466" t="s">
        <v>494</v>
      </c>
      <c r="E162" s="467">
        <v>1</v>
      </c>
      <c r="F162" s="468">
        <v>10.4</v>
      </c>
      <c r="G162" s="469"/>
      <c r="H162" s="470"/>
      <c r="I162" s="467">
        <v>1</v>
      </c>
      <c r="J162" s="468">
        <v>10.4</v>
      </c>
      <c r="K162" s="466"/>
      <c r="L162" s="272"/>
      <c r="M162" s="471"/>
      <c r="N162" s="312"/>
      <c r="O162" s="472"/>
      <c r="P162" s="307"/>
    </row>
    <row r="163" spans="1:16" ht="24.75" customHeight="1">
      <c r="A163" s="332">
        <v>153</v>
      </c>
      <c r="B163" s="394" t="s">
        <v>889</v>
      </c>
      <c r="C163" s="465" t="s">
        <v>890</v>
      </c>
      <c r="D163" s="466" t="s">
        <v>494</v>
      </c>
      <c r="E163" s="467">
        <v>1</v>
      </c>
      <c r="F163" s="468">
        <v>4.0999999999999996</v>
      </c>
      <c r="G163" s="469"/>
      <c r="H163" s="470"/>
      <c r="I163" s="467">
        <v>1</v>
      </c>
      <c r="J163" s="468">
        <v>4.0999999999999996</v>
      </c>
      <c r="K163" s="466"/>
      <c r="L163" s="272"/>
      <c r="M163" s="471"/>
      <c r="N163" s="312"/>
      <c r="O163" s="472"/>
      <c r="P163" s="307"/>
    </row>
    <row r="164" spans="1:16" ht="24.75" customHeight="1">
      <c r="A164" s="332">
        <v>154</v>
      </c>
      <c r="B164" s="394" t="s">
        <v>891</v>
      </c>
      <c r="C164" s="465" t="s">
        <v>892</v>
      </c>
      <c r="D164" s="479" t="s">
        <v>494</v>
      </c>
      <c r="E164" s="467">
        <v>1</v>
      </c>
      <c r="F164" s="468">
        <v>2.2999999999999998</v>
      </c>
      <c r="G164" s="469"/>
      <c r="H164" s="470"/>
      <c r="I164" s="467">
        <v>1</v>
      </c>
      <c r="J164" s="468">
        <v>2.2999999999999998</v>
      </c>
      <c r="K164" s="466"/>
      <c r="L164" s="272"/>
      <c r="M164" s="471"/>
      <c r="N164" s="312"/>
      <c r="O164" s="472"/>
      <c r="P164" s="307"/>
    </row>
    <row r="165" spans="1:16" ht="24.75" customHeight="1">
      <c r="A165" s="332">
        <v>155</v>
      </c>
      <c r="B165" s="394" t="s">
        <v>893</v>
      </c>
      <c r="C165" s="465" t="s">
        <v>894</v>
      </c>
      <c r="D165" s="466" t="s">
        <v>494</v>
      </c>
      <c r="E165" s="467">
        <v>1</v>
      </c>
      <c r="F165" s="480">
        <v>8.5</v>
      </c>
      <c r="G165" s="469"/>
      <c r="H165" s="470"/>
      <c r="I165" s="467">
        <v>1</v>
      </c>
      <c r="J165" s="468">
        <v>8.5</v>
      </c>
      <c r="K165" s="466"/>
      <c r="L165" s="272"/>
      <c r="M165" s="471"/>
      <c r="N165" s="312"/>
      <c r="O165" s="472"/>
      <c r="P165" s="307"/>
    </row>
    <row r="166" spans="1:16" ht="24.75" customHeight="1">
      <c r="A166" s="332">
        <v>156</v>
      </c>
      <c r="B166" s="481" t="s">
        <v>895</v>
      </c>
      <c r="C166" s="465" t="s">
        <v>896</v>
      </c>
      <c r="D166" s="466" t="s">
        <v>494</v>
      </c>
      <c r="E166" s="482">
        <v>1</v>
      </c>
      <c r="F166" s="468">
        <v>3.7</v>
      </c>
      <c r="G166" s="469"/>
      <c r="H166" s="470"/>
      <c r="I166" s="482">
        <v>1</v>
      </c>
      <c r="J166" s="468">
        <v>3.7</v>
      </c>
      <c r="K166" s="466"/>
      <c r="L166" s="272"/>
      <c r="M166" s="471"/>
      <c r="N166" s="312"/>
      <c r="O166" s="472"/>
      <c r="P166" s="307"/>
    </row>
    <row r="167" spans="1:16" ht="24.75" customHeight="1">
      <c r="A167" s="332">
        <v>157</v>
      </c>
      <c r="B167" s="481" t="s">
        <v>897</v>
      </c>
      <c r="C167" s="465" t="s">
        <v>898</v>
      </c>
      <c r="D167" s="466" t="s">
        <v>494</v>
      </c>
      <c r="E167" s="482">
        <v>1</v>
      </c>
      <c r="F167" s="468">
        <v>5.6</v>
      </c>
      <c r="G167" s="469"/>
      <c r="H167" s="470"/>
      <c r="I167" s="482">
        <v>1</v>
      </c>
      <c r="J167" s="468">
        <v>5.6</v>
      </c>
      <c r="K167" s="466"/>
      <c r="L167" s="272"/>
      <c r="M167" s="471"/>
      <c r="N167" s="312"/>
      <c r="O167" s="472"/>
      <c r="P167" s="307"/>
    </row>
    <row r="168" spans="1:16" ht="24.75" customHeight="1">
      <c r="A168" s="332">
        <v>158</v>
      </c>
      <c r="B168" s="481" t="s">
        <v>899</v>
      </c>
      <c r="C168" s="465" t="s">
        <v>900</v>
      </c>
      <c r="D168" s="466" t="s">
        <v>494</v>
      </c>
      <c r="E168" s="482">
        <v>1</v>
      </c>
      <c r="F168" s="468">
        <v>3.7</v>
      </c>
      <c r="G168" s="469"/>
      <c r="H168" s="470"/>
      <c r="I168" s="482">
        <v>1</v>
      </c>
      <c r="J168" s="468">
        <v>3.7</v>
      </c>
      <c r="K168" s="466"/>
      <c r="L168" s="272"/>
      <c r="M168" s="471"/>
      <c r="N168" s="312"/>
      <c r="O168" s="472"/>
      <c r="P168" s="307"/>
    </row>
    <row r="169" spans="1:16" ht="24.75" customHeight="1">
      <c r="A169" s="332">
        <v>159</v>
      </c>
      <c r="B169" s="481" t="s">
        <v>901</v>
      </c>
      <c r="C169" s="465" t="s">
        <v>902</v>
      </c>
      <c r="D169" s="466" t="s">
        <v>494</v>
      </c>
      <c r="E169" s="482">
        <v>1</v>
      </c>
      <c r="F169" s="468">
        <v>5.8</v>
      </c>
      <c r="G169" s="469"/>
      <c r="H169" s="470"/>
      <c r="I169" s="482">
        <v>1</v>
      </c>
      <c r="J169" s="468">
        <v>5.8</v>
      </c>
      <c r="K169" s="466"/>
      <c r="L169" s="272"/>
      <c r="M169" s="471"/>
      <c r="N169" s="312"/>
      <c r="O169" s="472"/>
      <c r="P169" s="307"/>
    </row>
    <row r="170" spans="1:16" ht="24.75" customHeight="1">
      <c r="A170" s="332">
        <v>160</v>
      </c>
      <c r="B170" s="481" t="s">
        <v>903</v>
      </c>
      <c r="C170" s="465" t="s">
        <v>904</v>
      </c>
      <c r="D170" s="466" t="s">
        <v>494</v>
      </c>
      <c r="E170" s="482">
        <v>1</v>
      </c>
      <c r="F170" s="468">
        <v>2.9</v>
      </c>
      <c r="G170" s="469"/>
      <c r="H170" s="470"/>
      <c r="I170" s="482">
        <v>1</v>
      </c>
      <c r="J170" s="468">
        <v>2.9</v>
      </c>
      <c r="K170" s="466"/>
      <c r="L170" s="272"/>
      <c r="M170" s="471"/>
      <c r="N170" s="312"/>
      <c r="O170" s="472"/>
      <c r="P170" s="307"/>
    </row>
    <row r="171" spans="1:16" ht="24.75" customHeight="1">
      <c r="A171" s="332">
        <v>161</v>
      </c>
      <c r="B171" s="481" t="s">
        <v>905</v>
      </c>
      <c r="C171" s="465" t="s">
        <v>906</v>
      </c>
      <c r="D171" s="466" t="s">
        <v>494</v>
      </c>
      <c r="E171" s="482">
        <v>1</v>
      </c>
      <c r="F171" s="468">
        <v>4.7</v>
      </c>
      <c r="G171" s="469"/>
      <c r="H171" s="470"/>
      <c r="I171" s="482">
        <v>1</v>
      </c>
      <c r="J171" s="468">
        <v>4.7</v>
      </c>
      <c r="K171" s="466"/>
      <c r="L171" s="272"/>
      <c r="M171" s="471"/>
      <c r="N171" s="312"/>
      <c r="O171" s="472"/>
      <c r="P171" s="307"/>
    </row>
    <row r="172" spans="1:16" ht="24.75" customHeight="1">
      <c r="A172" s="332">
        <v>162</v>
      </c>
      <c r="B172" s="481" t="s">
        <v>907</v>
      </c>
      <c r="C172" s="465" t="s">
        <v>908</v>
      </c>
      <c r="D172" s="466" t="s">
        <v>494</v>
      </c>
      <c r="E172" s="482">
        <v>1</v>
      </c>
      <c r="F172" s="468">
        <v>2.5</v>
      </c>
      <c r="G172" s="469"/>
      <c r="H172" s="470"/>
      <c r="I172" s="482">
        <v>1</v>
      </c>
      <c r="J172" s="468">
        <v>2.5</v>
      </c>
      <c r="K172" s="466"/>
      <c r="L172" s="272"/>
      <c r="M172" s="471"/>
      <c r="N172" s="312"/>
      <c r="O172" s="472"/>
      <c r="P172" s="307"/>
    </row>
    <row r="173" spans="1:16" ht="24.75" customHeight="1">
      <c r="A173" s="332">
        <v>163</v>
      </c>
      <c r="B173" s="481" t="s">
        <v>909</v>
      </c>
      <c r="C173" s="465" t="s">
        <v>910</v>
      </c>
      <c r="D173" s="466" t="s">
        <v>494</v>
      </c>
      <c r="E173" s="482">
        <v>1</v>
      </c>
      <c r="F173" s="468">
        <v>3.7</v>
      </c>
      <c r="G173" s="469"/>
      <c r="H173" s="470"/>
      <c r="I173" s="482">
        <v>1</v>
      </c>
      <c r="J173" s="468">
        <v>3.7</v>
      </c>
      <c r="K173" s="466"/>
      <c r="L173" s="272"/>
      <c r="M173" s="471"/>
      <c r="N173" s="312"/>
      <c r="O173" s="472"/>
      <c r="P173" s="307"/>
    </row>
    <row r="174" spans="1:16" ht="24.75" customHeight="1">
      <c r="A174" s="332">
        <v>164</v>
      </c>
      <c r="B174" s="481" t="s">
        <v>911</v>
      </c>
      <c r="C174" s="465" t="s">
        <v>912</v>
      </c>
      <c r="D174" s="466" t="s">
        <v>494</v>
      </c>
      <c r="E174" s="482">
        <v>1</v>
      </c>
      <c r="F174" s="468">
        <v>3.4</v>
      </c>
      <c r="G174" s="469"/>
      <c r="H174" s="470"/>
      <c r="I174" s="482">
        <v>1</v>
      </c>
      <c r="J174" s="468">
        <v>3.4</v>
      </c>
      <c r="K174" s="466"/>
      <c r="L174" s="272"/>
      <c r="M174" s="471"/>
      <c r="N174" s="312"/>
      <c r="O174" s="472"/>
      <c r="P174" s="307"/>
    </row>
    <row r="175" spans="1:16" ht="24.75" customHeight="1">
      <c r="A175" s="332">
        <v>165</v>
      </c>
      <c r="B175" s="481" t="s">
        <v>913</v>
      </c>
      <c r="C175" s="465" t="s">
        <v>914</v>
      </c>
      <c r="D175" s="466" t="s">
        <v>494</v>
      </c>
      <c r="E175" s="482">
        <v>1</v>
      </c>
      <c r="F175" s="468">
        <v>5.2</v>
      </c>
      <c r="G175" s="469"/>
      <c r="H175" s="470"/>
      <c r="I175" s="482">
        <v>1</v>
      </c>
      <c r="J175" s="468">
        <v>5.2</v>
      </c>
      <c r="K175" s="466"/>
      <c r="L175" s="272"/>
      <c r="M175" s="471"/>
      <c r="N175" s="312"/>
      <c r="O175" s="472"/>
      <c r="P175" s="307"/>
    </row>
    <row r="176" spans="1:16" ht="24.75" customHeight="1">
      <c r="A176" s="332">
        <v>166</v>
      </c>
      <c r="B176" s="481" t="s">
        <v>915</v>
      </c>
      <c r="C176" s="465" t="s">
        <v>916</v>
      </c>
      <c r="D176" s="466" t="s">
        <v>494</v>
      </c>
      <c r="E176" s="482">
        <v>1</v>
      </c>
      <c r="F176" s="468">
        <v>6.1</v>
      </c>
      <c r="G176" s="469"/>
      <c r="H176" s="470"/>
      <c r="I176" s="482">
        <v>1</v>
      </c>
      <c r="J176" s="468">
        <v>6.1</v>
      </c>
      <c r="K176" s="466"/>
      <c r="L176" s="272"/>
      <c r="M176" s="471"/>
      <c r="N176" s="312"/>
      <c r="O176" s="472"/>
      <c r="P176" s="307"/>
    </row>
    <row r="177" spans="1:16" ht="24.75" customHeight="1">
      <c r="A177" s="332">
        <v>167</v>
      </c>
      <c r="B177" s="481" t="s">
        <v>917</v>
      </c>
      <c r="C177" s="465" t="s">
        <v>918</v>
      </c>
      <c r="D177" s="466" t="s">
        <v>494</v>
      </c>
      <c r="E177" s="482">
        <v>1</v>
      </c>
      <c r="F177" s="468">
        <v>6.7</v>
      </c>
      <c r="G177" s="469"/>
      <c r="H177" s="470"/>
      <c r="I177" s="482">
        <v>1</v>
      </c>
      <c r="J177" s="468">
        <v>6.7</v>
      </c>
      <c r="K177" s="466"/>
      <c r="L177" s="272"/>
      <c r="M177" s="471"/>
      <c r="N177" s="312"/>
      <c r="O177" s="472"/>
      <c r="P177" s="307"/>
    </row>
    <row r="178" spans="1:16" ht="24.75" customHeight="1">
      <c r="A178" s="332">
        <v>168</v>
      </c>
      <c r="B178" s="481" t="s">
        <v>919</v>
      </c>
      <c r="C178" s="465" t="s">
        <v>920</v>
      </c>
      <c r="D178" s="466" t="s">
        <v>494</v>
      </c>
      <c r="E178" s="482">
        <v>1</v>
      </c>
      <c r="F178" s="468">
        <v>3.7</v>
      </c>
      <c r="G178" s="469"/>
      <c r="H178" s="470"/>
      <c r="I178" s="482">
        <v>1</v>
      </c>
      <c r="J178" s="468">
        <v>3.7</v>
      </c>
      <c r="K178" s="466"/>
      <c r="L178" s="272"/>
      <c r="M178" s="471"/>
      <c r="N178" s="312"/>
      <c r="O178" s="472"/>
      <c r="P178" s="307"/>
    </row>
    <row r="179" spans="1:16" ht="24.75" customHeight="1">
      <c r="A179" s="332">
        <v>169</v>
      </c>
      <c r="B179" s="481" t="s">
        <v>921</v>
      </c>
      <c r="C179" s="465" t="s">
        <v>922</v>
      </c>
      <c r="D179" s="466" t="s">
        <v>494</v>
      </c>
      <c r="E179" s="482">
        <v>1</v>
      </c>
      <c r="F179" s="468">
        <v>7.2</v>
      </c>
      <c r="G179" s="469"/>
      <c r="H179" s="470"/>
      <c r="I179" s="482">
        <v>1</v>
      </c>
      <c r="J179" s="468">
        <v>7.2</v>
      </c>
      <c r="K179" s="466"/>
      <c r="L179" s="272"/>
      <c r="M179" s="471"/>
      <c r="N179" s="312"/>
      <c r="O179" s="472"/>
      <c r="P179" s="307"/>
    </row>
    <row r="180" spans="1:16" ht="24.75" customHeight="1">
      <c r="A180" s="332">
        <v>170</v>
      </c>
      <c r="B180" s="481" t="s">
        <v>923</v>
      </c>
      <c r="C180" s="465" t="s">
        <v>924</v>
      </c>
      <c r="D180" s="466" t="s">
        <v>494</v>
      </c>
      <c r="E180" s="482">
        <v>1</v>
      </c>
      <c r="F180" s="468">
        <v>4.2</v>
      </c>
      <c r="G180" s="469"/>
      <c r="H180" s="470"/>
      <c r="I180" s="482">
        <v>1</v>
      </c>
      <c r="J180" s="468">
        <v>4.2</v>
      </c>
      <c r="K180" s="466"/>
      <c r="L180" s="272"/>
      <c r="M180" s="471"/>
      <c r="N180" s="312"/>
      <c r="O180" s="472"/>
      <c r="P180" s="307"/>
    </row>
    <row r="181" spans="1:16" ht="24.75" customHeight="1">
      <c r="A181" s="332">
        <v>171</v>
      </c>
      <c r="B181" s="481" t="s">
        <v>925</v>
      </c>
      <c r="C181" s="465" t="s">
        <v>926</v>
      </c>
      <c r="D181" s="466" t="s">
        <v>494</v>
      </c>
      <c r="E181" s="482">
        <v>1</v>
      </c>
      <c r="F181" s="468">
        <v>3.9</v>
      </c>
      <c r="G181" s="469"/>
      <c r="H181" s="470"/>
      <c r="I181" s="482">
        <v>1</v>
      </c>
      <c r="J181" s="468">
        <v>3.9</v>
      </c>
      <c r="K181" s="466"/>
      <c r="L181" s="272"/>
      <c r="M181" s="471"/>
      <c r="N181" s="312"/>
      <c r="O181" s="472"/>
      <c r="P181" s="307"/>
    </row>
    <row r="182" spans="1:16" ht="24.75" customHeight="1">
      <c r="A182" s="332">
        <v>172</v>
      </c>
      <c r="B182" s="481" t="s">
        <v>927</v>
      </c>
      <c r="C182" s="465" t="s">
        <v>928</v>
      </c>
      <c r="D182" s="466" t="s">
        <v>494</v>
      </c>
      <c r="E182" s="482">
        <v>1</v>
      </c>
      <c r="F182" s="468">
        <v>3.7</v>
      </c>
      <c r="G182" s="469"/>
      <c r="H182" s="470"/>
      <c r="I182" s="482">
        <v>1</v>
      </c>
      <c r="J182" s="468">
        <v>3.7</v>
      </c>
      <c r="K182" s="466"/>
      <c r="L182" s="272"/>
      <c r="M182" s="471"/>
      <c r="N182" s="312"/>
      <c r="O182" s="472"/>
      <c r="P182" s="307"/>
    </row>
    <row r="183" spans="1:16" ht="24.75" customHeight="1">
      <c r="A183" s="332">
        <v>173</v>
      </c>
      <c r="B183" s="394" t="s">
        <v>929</v>
      </c>
      <c r="C183" s="465" t="s">
        <v>930</v>
      </c>
      <c r="D183" s="466" t="s">
        <v>494</v>
      </c>
      <c r="E183" s="482">
        <v>1</v>
      </c>
      <c r="F183" s="468">
        <v>5.4</v>
      </c>
      <c r="G183" s="469"/>
      <c r="H183" s="470"/>
      <c r="I183" s="482">
        <v>1</v>
      </c>
      <c r="J183" s="468">
        <v>5.4</v>
      </c>
      <c r="K183" s="466"/>
      <c r="L183" s="272"/>
      <c r="M183" s="471"/>
      <c r="N183" s="312"/>
      <c r="O183" s="472"/>
      <c r="P183" s="307"/>
    </row>
    <row r="184" spans="1:16" ht="24.75" customHeight="1">
      <c r="A184" s="332">
        <v>174</v>
      </c>
      <c r="B184" s="481" t="s">
        <v>931</v>
      </c>
      <c r="C184" s="465" t="s">
        <v>932</v>
      </c>
      <c r="D184" s="466" t="s">
        <v>494</v>
      </c>
      <c r="E184" s="482">
        <v>1</v>
      </c>
      <c r="F184" s="468">
        <v>3.8</v>
      </c>
      <c r="G184" s="469"/>
      <c r="H184" s="470"/>
      <c r="I184" s="482">
        <v>1</v>
      </c>
      <c r="J184" s="468">
        <v>3.8</v>
      </c>
      <c r="K184" s="466"/>
      <c r="L184" s="272"/>
      <c r="M184" s="471"/>
      <c r="N184" s="312"/>
      <c r="O184" s="472"/>
      <c r="P184" s="307"/>
    </row>
    <row r="185" spans="1:16" ht="24.75" customHeight="1">
      <c r="A185" s="332">
        <v>175</v>
      </c>
      <c r="B185" s="481" t="s">
        <v>933</v>
      </c>
      <c r="C185" s="465" t="s">
        <v>934</v>
      </c>
      <c r="D185" s="466" t="s">
        <v>494</v>
      </c>
      <c r="E185" s="482">
        <v>1</v>
      </c>
      <c r="F185" s="468">
        <v>3.5</v>
      </c>
      <c r="G185" s="469"/>
      <c r="H185" s="470"/>
      <c r="I185" s="482">
        <v>1</v>
      </c>
      <c r="J185" s="468">
        <v>3.5</v>
      </c>
      <c r="K185" s="466"/>
      <c r="L185" s="272"/>
      <c r="M185" s="471"/>
      <c r="N185" s="312"/>
      <c r="O185" s="472"/>
      <c r="P185" s="307"/>
    </row>
    <row r="186" spans="1:16" ht="24.75" customHeight="1">
      <c r="A186" s="332">
        <v>176</v>
      </c>
      <c r="B186" s="394" t="s">
        <v>929</v>
      </c>
      <c r="C186" s="465" t="s">
        <v>935</v>
      </c>
      <c r="D186" s="466" t="s">
        <v>494</v>
      </c>
      <c r="E186" s="482">
        <v>1</v>
      </c>
      <c r="F186" s="468">
        <v>6.5</v>
      </c>
      <c r="G186" s="469"/>
      <c r="H186" s="470"/>
      <c r="I186" s="482">
        <v>1</v>
      </c>
      <c r="J186" s="468">
        <v>6.5</v>
      </c>
      <c r="K186" s="466"/>
      <c r="L186" s="272"/>
      <c r="M186" s="471"/>
      <c r="N186" s="312"/>
      <c r="O186" s="472"/>
      <c r="P186" s="307"/>
    </row>
    <row r="187" spans="1:16" ht="24.75" customHeight="1">
      <c r="A187" s="332">
        <v>177</v>
      </c>
      <c r="B187" s="481" t="s">
        <v>936</v>
      </c>
      <c r="C187" s="465" t="s">
        <v>937</v>
      </c>
      <c r="D187" s="466" t="s">
        <v>494</v>
      </c>
      <c r="E187" s="482">
        <v>1</v>
      </c>
      <c r="F187" s="468">
        <v>6.5</v>
      </c>
      <c r="G187" s="469"/>
      <c r="H187" s="470"/>
      <c r="I187" s="482">
        <v>1</v>
      </c>
      <c r="J187" s="468">
        <v>6.5</v>
      </c>
      <c r="K187" s="466"/>
      <c r="L187" s="272"/>
      <c r="M187" s="471"/>
      <c r="N187" s="312"/>
      <c r="O187" s="472"/>
      <c r="P187" s="307"/>
    </row>
    <row r="188" spans="1:16" ht="24.75" customHeight="1">
      <c r="A188" s="332">
        <v>178</v>
      </c>
      <c r="B188" s="481" t="s">
        <v>938</v>
      </c>
      <c r="C188" s="465" t="s">
        <v>939</v>
      </c>
      <c r="D188" s="466" t="s">
        <v>494</v>
      </c>
      <c r="E188" s="482">
        <v>1</v>
      </c>
      <c r="F188" s="468">
        <v>5.5</v>
      </c>
      <c r="G188" s="469"/>
      <c r="H188" s="470"/>
      <c r="I188" s="482">
        <v>1</v>
      </c>
      <c r="J188" s="468">
        <v>5.5</v>
      </c>
      <c r="K188" s="466"/>
      <c r="L188" s="272"/>
      <c r="M188" s="471"/>
      <c r="N188" s="312"/>
      <c r="O188" s="472"/>
      <c r="P188" s="307"/>
    </row>
    <row r="189" spans="1:16" ht="24.75" customHeight="1">
      <c r="A189" s="332">
        <v>179</v>
      </c>
      <c r="B189" s="481" t="s">
        <v>940</v>
      </c>
      <c r="C189" s="465" t="s">
        <v>729</v>
      </c>
      <c r="D189" s="466" t="s">
        <v>494</v>
      </c>
      <c r="E189" s="482">
        <v>1</v>
      </c>
      <c r="F189" s="468">
        <v>7.1</v>
      </c>
      <c r="G189" s="469"/>
      <c r="H189" s="470"/>
      <c r="I189" s="482">
        <v>1</v>
      </c>
      <c r="J189" s="468">
        <v>7.1</v>
      </c>
      <c r="K189" s="466"/>
      <c r="L189" s="272"/>
      <c r="M189" s="471"/>
      <c r="N189" s="312"/>
      <c r="O189" s="472"/>
      <c r="P189" s="307"/>
    </row>
    <row r="190" spans="1:16" ht="24.75" customHeight="1">
      <c r="A190" s="332">
        <v>180</v>
      </c>
      <c r="B190" s="481" t="s">
        <v>941</v>
      </c>
      <c r="C190" s="465" t="s">
        <v>942</v>
      </c>
      <c r="D190" s="466" t="s">
        <v>494</v>
      </c>
      <c r="E190" s="482">
        <v>1</v>
      </c>
      <c r="F190" s="468">
        <v>7</v>
      </c>
      <c r="G190" s="469"/>
      <c r="H190" s="470"/>
      <c r="I190" s="482">
        <v>1</v>
      </c>
      <c r="J190" s="468">
        <v>7</v>
      </c>
      <c r="K190" s="466"/>
      <c r="L190" s="272"/>
      <c r="M190" s="471"/>
      <c r="N190" s="312"/>
      <c r="O190" s="472"/>
      <c r="P190" s="307"/>
    </row>
    <row r="191" spans="1:16" ht="24.75" customHeight="1">
      <c r="A191" s="332">
        <v>181</v>
      </c>
      <c r="B191" s="481" t="s">
        <v>943</v>
      </c>
      <c r="C191" s="465" t="s">
        <v>944</v>
      </c>
      <c r="D191" s="466" t="s">
        <v>494</v>
      </c>
      <c r="E191" s="482">
        <v>1</v>
      </c>
      <c r="F191" s="468">
        <v>6</v>
      </c>
      <c r="G191" s="469"/>
      <c r="H191" s="470"/>
      <c r="I191" s="482">
        <v>1</v>
      </c>
      <c r="J191" s="468">
        <v>6</v>
      </c>
      <c r="K191" s="466"/>
      <c r="L191" s="272"/>
      <c r="M191" s="471"/>
      <c r="N191" s="312"/>
      <c r="O191" s="472"/>
      <c r="P191" s="307"/>
    </row>
    <row r="192" spans="1:16" ht="24.75" customHeight="1">
      <c r="A192" s="332">
        <v>182</v>
      </c>
      <c r="B192" s="481" t="s">
        <v>945</v>
      </c>
      <c r="C192" s="465" t="s">
        <v>946</v>
      </c>
      <c r="D192" s="466" t="s">
        <v>494</v>
      </c>
      <c r="E192" s="482">
        <v>1</v>
      </c>
      <c r="F192" s="468">
        <v>5.6</v>
      </c>
      <c r="G192" s="469"/>
      <c r="H192" s="470"/>
      <c r="I192" s="482">
        <v>1</v>
      </c>
      <c r="J192" s="468">
        <v>5.6</v>
      </c>
      <c r="K192" s="466"/>
      <c r="L192" s="272"/>
      <c r="M192" s="471"/>
      <c r="N192" s="312"/>
      <c r="O192" s="472"/>
      <c r="P192" s="307"/>
    </row>
    <row r="193" spans="1:16" ht="24.75" customHeight="1">
      <c r="A193" s="332">
        <v>183</v>
      </c>
      <c r="B193" s="481" t="s">
        <v>947</v>
      </c>
      <c r="C193" s="465" t="s">
        <v>948</v>
      </c>
      <c r="D193" s="466" t="s">
        <v>494</v>
      </c>
      <c r="E193" s="482">
        <v>1</v>
      </c>
      <c r="F193" s="468">
        <v>5.8</v>
      </c>
      <c r="G193" s="469"/>
      <c r="H193" s="470"/>
      <c r="I193" s="482">
        <v>1</v>
      </c>
      <c r="J193" s="468">
        <v>5.8</v>
      </c>
      <c r="K193" s="466"/>
      <c r="L193" s="272"/>
      <c r="M193" s="471"/>
      <c r="N193" s="312"/>
      <c r="O193" s="472"/>
      <c r="P193" s="307"/>
    </row>
    <row r="194" spans="1:16" ht="24.75" customHeight="1">
      <c r="A194" s="332">
        <v>184</v>
      </c>
      <c r="B194" s="394" t="s">
        <v>875</v>
      </c>
      <c r="C194" s="478" t="s">
        <v>949</v>
      </c>
      <c r="D194" s="466" t="s">
        <v>494</v>
      </c>
      <c r="E194" s="482">
        <v>1</v>
      </c>
      <c r="F194" s="480">
        <v>6.3</v>
      </c>
      <c r="G194" s="469"/>
      <c r="H194" s="470"/>
      <c r="I194" s="482">
        <v>1</v>
      </c>
      <c r="J194" s="468">
        <v>6.3</v>
      </c>
      <c r="K194" s="466"/>
      <c r="L194" s="272"/>
      <c r="M194" s="471"/>
      <c r="N194" s="312"/>
      <c r="O194" s="472"/>
      <c r="P194" s="307"/>
    </row>
    <row r="195" spans="1:16" ht="24.75" customHeight="1">
      <c r="A195" s="332">
        <v>185</v>
      </c>
      <c r="B195" s="394" t="s">
        <v>875</v>
      </c>
      <c r="C195" s="395" t="s">
        <v>950</v>
      </c>
      <c r="D195" s="466" t="s">
        <v>494</v>
      </c>
      <c r="E195" s="482">
        <v>1</v>
      </c>
      <c r="F195" s="468">
        <v>8.8000000000000007</v>
      </c>
      <c r="G195" s="469"/>
      <c r="H195" s="470"/>
      <c r="I195" s="483"/>
      <c r="J195" s="484"/>
      <c r="K195" s="466"/>
      <c r="L195" s="272"/>
      <c r="M195" s="471"/>
      <c r="N195" s="312"/>
      <c r="O195" s="472"/>
      <c r="P195" s="307"/>
    </row>
    <row r="196" spans="1:16" ht="24.75" customHeight="1">
      <c r="A196" s="332">
        <v>186</v>
      </c>
      <c r="B196" s="394" t="s">
        <v>875</v>
      </c>
      <c r="C196" s="395" t="s">
        <v>951</v>
      </c>
      <c r="D196" s="466" t="s">
        <v>494</v>
      </c>
      <c r="E196" s="482">
        <v>1</v>
      </c>
      <c r="F196" s="468">
        <v>5.8</v>
      </c>
      <c r="G196" s="469"/>
      <c r="H196" s="470"/>
      <c r="I196" s="483"/>
      <c r="J196" s="484"/>
      <c r="K196" s="466"/>
      <c r="L196" s="272"/>
      <c r="M196" s="471"/>
      <c r="N196" s="312"/>
      <c r="O196" s="472"/>
      <c r="P196" s="307"/>
    </row>
    <row r="197" spans="1:16" ht="24.75" customHeight="1">
      <c r="A197" s="332">
        <v>187</v>
      </c>
      <c r="B197" s="394" t="s">
        <v>875</v>
      </c>
      <c r="C197" s="395" t="s">
        <v>952</v>
      </c>
      <c r="D197" s="466" t="s">
        <v>494</v>
      </c>
      <c r="E197" s="482">
        <v>1</v>
      </c>
      <c r="F197" s="468">
        <v>8</v>
      </c>
      <c r="G197" s="469"/>
      <c r="H197" s="470"/>
      <c r="I197" s="483"/>
      <c r="J197" s="484"/>
      <c r="K197" s="466"/>
      <c r="L197" s="272"/>
      <c r="M197" s="471"/>
      <c r="N197" s="312"/>
      <c r="O197" s="472"/>
      <c r="P197" s="307"/>
    </row>
    <row r="198" spans="1:16" ht="24.75" customHeight="1">
      <c r="A198" s="332">
        <v>188</v>
      </c>
      <c r="B198" s="394" t="s">
        <v>875</v>
      </c>
      <c r="C198" s="395" t="s">
        <v>953</v>
      </c>
      <c r="D198" s="466" t="s">
        <v>494</v>
      </c>
      <c r="E198" s="482">
        <v>1</v>
      </c>
      <c r="F198" s="468">
        <v>4.5999999999999996</v>
      </c>
      <c r="G198" s="469"/>
      <c r="H198" s="470"/>
      <c r="I198" s="483"/>
      <c r="J198" s="484"/>
      <c r="K198" s="466"/>
      <c r="L198" s="272"/>
      <c r="M198" s="471"/>
      <c r="N198" s="312"/>
      <c r="O198" s="472"/>
      <c r="P198" s="307"/>
    </row>
    <row r="199" spans="1:16" ht="24.75" customHeight="1">
      <c r="A199" s="332">
        <v>189</v>
      </c>
      <c r="B199" s="394" t="s">
        <v>875</v>
      </c>
      <c r="C199" s="395" t="s">
        <v>954</v>
      </c>
      <c r="D199" s="466" t="s">
        <v>494</v>
      </c>
      <c r="E199" s="482">
        <v>1</v>
      </c>
      <c r="F199" s="468">
        <v>6.9</v>
      </c>
      <c r="G199" s="469"/>
      <c r="H199" s="470"/>
      <c r="I199" s="483"/>
      <c r="J199" s="484"/>
      <c r="K199" s="466"/>
      <c r="L199" s="272"/>
      <c r="M199" s="471"/>
      <c r="N199" s="312"/>
      <c r="O199" s="472"/>
      <c r="P199" s="307"/>
    </row>
    <row r="200" spans="1:16" ht="24.75" customHeight="1">
      <c r="A200" s="332">
        <v>190</v>
      </c>
      <c r="B200" s="394" t="s">
        <v>875</v>
      </c>
      <c r="C200" s="476" t="s">
        <v>955</v>
      </c>
      <c r="D200" s="466" t="s">
        <v>494</v>
      </c>
      <c r="E200" s="482">
        <v>1</v>
      </c>
      <c r="F200" s="468">
        <v>8.1999999999999993</v>
      </c>
      <c r="G200" s="469"/>
      <c r="H200" s="470"/>
      <c r="I200" s="483"/>
      <c r="J200" s="484"/>
      <c r="K200" s="466"/>
      <c r="L200" s="272"/>
      <c r="M200" s="471"/>
      <c r="N200" s="312"/>
      <c r="O200" s="472"/>
      <c r="P200" s="307"/>
    </row>
    <row r="201" spans="1:16" ht="24.75" customHeight="1">
      <c r="A201" s="332">
        <v>191</v>
      </c>
      <c r="B201" s="394" t="s">
        <v>875</v>
      </c>
      <c r="C201" s="476" t="s">
        <v>956</v>
      </c>
      <c r="D201" s="466" t="s">
        <v>494</v>
      </c>
      <c r="E201" s="482">
        <v>1</v>
      </c>
      <c r="F201" s="468">
        <v>11.2</v>
      </c>
      <c r="G201" s="469"/>
      <c r="H201" s="470"/>
      <c r="I201" s="483"/>
      <c r="J201" s="484"/>
      <c r="K201" s="466"/>
      <c r="L201" s="272"/>
      <c r="M201" s="471"/>
      <c r="N201" s="312"/>
      <c r="O201" s="472"/>
      <c r="P201" s="307"/>
    </row>
    <row r="202" spans="1:16" ht="24.75" customHeight="1">
      <c r="A202" s="332">
        <v>192</v>
      </c>
      <c r="B202" s="394" t="s">
        <v>875</v>
      </c>
      <c r="C202" s="485" t="s">
        <v>957</v>
      </c>
      <c r="D202" s="466" t="s">
        <v>494</v>
      </c>
      <c r="E202" s="482">
        <v>1</v>
      </c>
      <c r="F202" s="468">
        <v>9.1999999999999993</v>
      </c>
      <c r="G202" s="469"/>
      <c r="H202" s="470"/>
      <c r="I202" s="483"/>
      <c r="J202" s="484"/>
      <c r="K202" s="466"/>
      <c r="L202" s="272"/>
      <c r="M202" s="471"/>
      <c r="N202" s="312"/>
      <c r="O202" s="472"/>
      <c r="P202" s="307"/>
    </row>
    <row r="203" spans="1:16" ht="24.75" customHeight="1">
      <c r="A203" s="332">
        <v>193</v>
      </c>
      <c r="B203" s="486" t="s">
        <v>875</v>
      </c>
      <c r="C203" s="476" t="s">
        <v>958</v>
      </c>
      <c r="D203" s="466" t="s">
        <v>494</v>
      </c>
      <c r="E203" s="482">
        <v>1</v>
      </c>
      <c r="F203" s="468">
        <v>5.7</v>
      </c>
      <c r="G203" s="469"/>
      <c r="H203" s="470"/>
      <c r="I203" s="483"/>
      <c r="J203" s="484"/>
      <c r="K203" s="466"/>
      <c r="L203" s="272"/>
      <c r="M203" s="471"/>
      <c r="N203" s="312"/>
      <c r="O203" s="472"/>
      <c r="P203" s="307"/>
    </row>
    <row r="204" spans="1:16" ht="24.75" customHeight="1">
      <c r="A204" s="332">
        <v>194</v>
      </c>
      <c r="B204" s="486" t="s">
        <v>875</v>
      </c>
      <c r="C204" s="476" t="s">
        <v>959</v>
      </c>
      <c r="D204" s="466" t="s">
        <v>494</v>
      </c>
      <c r="E204" s="482">
        <v>1</v>
      </c>
      <c r="F204" s="468">
        <v>4</v>
      </c>
      <c r="G204" s="469"/>
      <c r="H204" s="470"/>
      <c r="I204" s="483"/>
      <c r="J204" s="484"/>
      <c r="K204" s="466"/>
      <c r="L204" s="272"/>
      <c r="M204" s="471"/>
      <c r="N204" s="312"/>
      <c r="O204" s="472"/>
      <c r="P204" s="307"/>
    </row>
    <row r="205" spans="1:16" ht="24.75" customHeight="1">
      <c r="A205" s="332">
        <v>195</v>
      </c>
      <c r="B205" s="486" t="s">
        <v>875</v>
      </c>
      <c r="C205" s="476" t="s">
        <v>960</v>
      </c>
      <c r="D205" s="466" t="s">
        <v>494</v>
      </c>
      <c r="E205" s="482">
        <v>1</v>
      </c>
      <c r="F205" s="468">
        <v>4.5</v>
      </c>
      <c r="G205" s="469"/>
      <c r="H205" s="470"/>
      <c r="I205" s="483"/>
      <c r="J205" s="484"/>
      <c r="K205" s="466"/>
      <c r="L205" s="272"/>
      <c r="M205" s="471"/>
      <c r="N205" s="312"/>
      <c r="O205" s="472"/>
      <c r="P205" s="307"/>
    </row>
    <row r="206" spans="1:16" ht="24.75" customHeight="1">
      <c r="A206" s="332">
        <v>196</v>
      </c>
      <c r="B206" s="486" t="s">
        <v>875</v>
      </c>
      <c r="C206" s="476" t="s">
        <v>961</v>
      </c>
      <c r="D206" s="466" t="s">
        <v>494</v>
      </c>
      <c r="E206" s="482">
        <v>1</v>
      </c>
      <c r="F206" s="468">
        <v>5.0999999999999996</v>
      </c>
      <c r="G206" s="469"/>
      <c r="H206" s="470"/>
      <c r="I206" s="483"/>
      <c r="J206" s="484"/>
      <c r="K206" s="466"/>
      <c r="L206" s="272"/>
      <c r="M206" s="471"/>
      <c r="N206" s="312"/>
      <c r="O206" s="472"/>
      <c r="P206" s="307"/>
    </row>
    <row r="207" spans="1:16" ht="24.75" customHeight="1">
      <c r="A207" s="332">
        <v>197</v>
      </c>
      <c r="B207" s="486" t="s">
        <v>875</v>
      </c>
      <c r="C207" s="476" t="s">
        <v>962</v>
      </c>
      <c r="D207" s="466" t="s">
        <v>494</v>
      </c>
      <c r="E207" s="482">
        <v>1</v>
      </c>
      <c r="F207" s="468">
        <v>10</v>
      </c>
      <c r="G207" s="469"/>
      <c r="H207" s="470"/>
      <c r="I207" s="483"/>
      <c r="J207" s="484"/>
      <c r="K207" s="466"/>
      <c r="L207" s="272"/>
      <c r="M207" s="471"/>
      <c r="N207" s="312"/>
      <c r="O207" s="472"/>
      <c r="P207" s="307"/>
    </row>
    <row r="208" spans="1:16" ht="24.75" customHeight="1">
      <c r="A208" s="332">
        <v>198</v>
      </c>
      <c r="B208" s="486" t="s">
        <v>875</v>
      </c>
      <c r="C208" s="476" t="s">
        <v>963</v>
      </c>
      <c r="D208" s="466" t="s">
        <v>494</v>
      </c>
      <c r="E208" s="482">
        <v>1</v>
      </c>
      <c r="F208" s="468">
        <v>6.1</v>
      </c>
      <c r="G208" s="469"/>
      <c r="H208" s="470"/>
      <c r="I208" s="483"/>
      <c r="J208" s="484"/>
      <c r="K208" s="466"/>
      <c r="L208" s="272"/>
      <c r="M208" s="471"/>
      <c r="N208" s="312"/>
      <c r="O208" s="472"/>
      <c r="P208" s="307"/>
    </row>
    <row r="209" spans="1:16" ht="24.75" customHeight="1">
      <c r="A209" s="332">
        <v>199</v>
      </c>
      <c r="B209" s="486" t="s">
        <v>875</v>
      </c>
      <c r="C209" s="476" t="s">
        <v>964</v>
      </c>
      <c r="D209" s="466" t="s">
        <v>494</v>
      </c>
      <c r="E209" s="482">
        <v>1</v>
      </c>
      <c r="F209" s="468">
        <v>4.4000000000000004</v>
      </c>
      <c r="G209" s="469"/>
      <c r="H209" s="470"/>
      <c r="I209" s="483"/>
      <c r="J209" s="484"/>
      <c r="K209" s="466"/>
      <c r="L209" s="272"/>
      <c r="M209" s="471"/>
      <c r="N209" s="312"/>
      <c r="O209" s="472"/>
      <c r="P209" s="307"/>
    </row>
    <row r="210" spans="1:16" ht="24.75" customHeight="1">
      <c r="A210" s="332">
        <v>200</v>
      </c>
      <c r="B210" s="486" t="s">
        <v>875</v>
      </c>
      <c r="C210" s="476" t="s">
        <v>965</v>
      </c>
      <c r="D210" s="466" t="s">
        <v>494</v>
      </c>
      <c r="E210" s="482">
        <v>1</v>
      </c>
      <c r="F210" s="468">
        <v>5.9</v>
      </c>
      <c r="G210" s="469"/>
      <c r="H210" s="470"/>
      <c r="I210" s="483"/>
      <c r="J210" s="484"/>
      <c r="K210" s="466"/>
      <c r="L210" s="272"/>
      <c r="M210" s="471"/>
      <c r="N210" s="312"/>
      <c r="O210" s="472"/>
      <c r="P210" s="307"/>
    </row>
    <row r="211" spans="1:16" ht="24.75" customHeight="1">
      <c r="A211" s="332">
        <v>201</v>
      </c>
      <c r="B211" s="486" t="s">
        <v>875</v>
      </c>
      <c r="C211" s="476" t="s">
        <v>966</v>
      </c>
      <c r="D211" s="466" t="s">
        <v>494</v>
      </c>
      <c r="E211" s="482">
        <v>1</v>
      </c>
      <c r="F211" s="468">
        <v>5.9</v>
      </c>
      <c r="G211" s="469"/>
      <c r="H211" s="470"/>
      <c r="I211" s="483"/>
      <c r="J211" s="484"/>
      <c r="K211" s="466"/>
      <c r="L211" s="272"/>
      <c r="M211" s="471"/>
      <c r="N211" s="312"/>
      <c r="O211" s="472"/>
      <c r="P211" s="307"/>
    </row>
    <row r="212" spans="1:16" ht="24.75" customHeight="1">
      <c r="A212" s="332">
        <v>202</v>
      </c>
      <c r="B212" s="486" t="s">
        <v>875</v>
      </c>
      <c r="C212" s="476" t="s">
        <v>967</v>
      </c>
      <c r="D212" s="466" t="s">
        <v>494</v>
      </c>
      <c r="E212" s="482">
        <v>1</v>
      </c>
      <c r="F212" s="468">
        <v>10.7</v>
      </c>
      <c r="G212" s="469"/>
      <c r="H212" s="470"/>
      <c r="I212" s="483"/>
      <c r="J212" s="484"/>
      <c r="K212" s="466"/>
      <c r="L212" s="272"/>
      <c r="M212" s="471"/>
      <c r="N212" s="312"/>
      <c r="O212" s="472"/>
      <c r="P212" s="307"/>
    </row>
    <row r="213" spans="1:16" ht="24.75" customHeight="1">
      <c r="A213" s="332">
        <v>203</v>
      </c>
      <c r="B213" s="486" t="s">
        <v>875</v>
      </c>
      <c r="C213" s="476" t="s">
        <v>968</v>
      </c>
      <c r="D213" s="466" t="s">
        <v>494</v>
      </c>
      <c r="E213" s="482">
        <v>1</v>
      </c>
      <c r="F213" s="468">
        <v>5.2</v>
      </c>
      <c r="G213" s="469"/>
      <c r="H213" s="470"/>
      <c r="I213" s="483"/>
      <c r="J213" s="484"/>
      <c r="K213" s="466"/>
      <c r="L213" s="272"/>
      <c r="M213" s="471"/>
      <c r="N213" s="312"/>
      <c r="O213" s="472"/>
      <c r="P213" s="307"/>
    </row>
    <row r="214" spans="1:16" ht="24.75" customHeight="1">
      <c r="A214" s="487"/>
      <c r="B214" s="488"/>
      <c r="C214" s="489"/>
      <c r="D214" s="389"/>
      <c r="E214" s="490"/>
      <c r="F214" s="490"/>
      <c r="G214" s="389"/>
      <c r="H214" s="389"/>
      <c r="I214" s="490"/>
      <c r="J214" s="490"/>
      <c r="K214" s="389"/>
      <c r="L214" s="389"/>
      <c r="M214" s="391"/>
      <c r="N214" s="491"/>
      <c r="O214" s="491"/>
      <c r="P214" s="307"/>
    </row>
    <row r="215" spans="1:16" ht="15" customHeight="1">
      <c r="A215" s="464"/>
      <c r="B215" s="456"/>
      <c r="C215" s="456"/>
      <c r="D215" s="456"/>
      <c r="E215" s="314"/>
      <c r="F215" s="314"/>
      <c r="G215" s="314"/>
      <c r="H215" s="314"/>
      <c r="I215" s="314"/>
      <c r="J215" s="314"/>
      <c r="K215" s="314"/>
      <c r="L215" s="315"/>
      <c r="M215" s="386"/>
      <c r="N215" s="307"/>
      <c r="O215" s="303" t="s">
        <v>300</v>
      </c>
      <c r="P215" s="307"/>
    </row>
    <row r="216" spans="1:16">
      <c r="A216" s="456" t="s">
        <v>331</v>
      </c>
      <c r="B216" s="793" t="s">
        <v>319</v>
      </c>
      <c r="C216" s="793" t="s">
        <v>332</v>
      </c>
      <c r="D216" s="793" t="s">
        <v>321</v>
      </c>
      <c r="E216" s="793" t="s">
        <v>322</v>
      </c>
      <c r="F216" s="793"/>
      <c r="G216" s="793" t="s">
        <v>323</v>
      </c>
      <c r="H216" s="793"/>
      <c r="I216" s="793" t="s">
        <v>324</v>
      </c>
      <c r="J216" s="793"/>
      <c r="K216" s="793" t="s">
        <v>325</v>
      </c>
      <c r="L216" s="793"/>
      <c r="M216" s="795" t="s">
        <v>326</v>
      </c>
      <c r="N216" s="794" t="s">
        <v>327</v>
      </c>
      <c r="O216" s="794"/>
      <c r="P216" s="307"/>
    </row>
    <row r="217" spans="1:16" ht="12.75" customHeight="1">
      <c r="A217" s="792" t="s">
        <v>318</v>
      </c>
      <c r="B217" s="793"/>
      <c r="C217" s="793"/>
      <c r="D217" s="793"/>
      <c r="E217" s="793"/>
      <c r="F217" s="793"/>
      <c r="G217" s="793"/>
      <c r="H217" s="793"/>
      <c r="I217" s="793"/>
      <c r="J217" s="793"/>
      <c r="K217" s="793"/>
      <c r="L217" s="793"/>
      <c r="M217" s="795"/>
      <c r="N217" s="794"/>
      <c r="O217" s="794"/>
      <c r="P217" s="307"/>
    </row>
    <row r="218" spans="1:16">
      <c r="A218" s="792"/>
      <c r="B218" s="793"/>
      <c r="C218" s="793"/>
      <c r="D218" s="793"/>
      <c r="E218" s="321" t="s">
        <v>328</v>
      </c>
      <c r="F218" s="321" t="s">
        <v>329</v>
      </c>
      <c r="G218" s="321" t="s">
        <v>328</v>
      </c>
      <c r="H218" s="321" t="s">
        <v>329</v>
      </c>
      <c r="I218" s="321" t="s">
        <v>328</v>
      </c>
      <c r="J218" s="321" t="s">
        <v>329</v>
      </c>
      <c r="K218" s="321" t="s">
        <v>328</v>
      </c>
      <c r="L218" s="321" t="s">
        <v>329</v>
      </c>
      <c r="M218" s="795"/>
      <c r="N218" s="321" t="s">
        <v>328</v>
      </c>
      <c r="O218" s="321" t="s">
        <v>329</v>
      </c>
      <c r="P218" s="307"/>
    </row>
    <row r="219" spans="1:16">
      <c r="A219" s="792"/>
      <c r="B219" s="328">
        <v>2</v>
      </c>
      <c r="C219" s="328">
        <v>3</v>
      </c>
      <c r="D219" s="328">
        <v>4</v>
      </c>
      <c r="E219" s="328">
        <v>5</v>
      </c>
      <c r="F219" s="328">
        <v>6</v>
      </c>
      <c r="G219" s="328">
        <v>7</v>
      </c>
      <c r="H219" s="328">
        <v>8</v>
      </c>
      <c r="I219" s="328">
        <v>9</v>
      </c>
      <c r="J219" s="328">
        <v>10</v>
      </c>
      <c r="K219" s="328">
        <v>11</v>
      </c>
      <c r="L219" s="328">
        <v>12</v>
      </c>
      <c r="M219" s="311">
        <v>13</v>
      </c>
      <c r="N219" s="329">
        <v>14</v>
      </c>
      <c r="O219" s="329">
        <v>15</v>
      </c>
      <c r="P219" s="307"/>
    </row>
    <row r="220" spans="1:16">
      <c r="A220" s="327">
        <v>1</v>
      </c>
      <c r="B220" s="331">
        <v>0</v>
      </c>
      <c r="C220" s="331">
        <v>0</v>
      </c>
      <c r="D220" s="331">
        <v>0</v>
      </c>
      <c r="E220" s="331">
        <v>0</v>
      </c>
      <c r="F220" s="331">
        <v>0</v>
      </c>
      <c r="G220" s="331">
        <v>0</v>
      </c>
      <c r="H220" s="331">
        <v>0</v>
      </c>
      <c r="I220" s="331">
        <v>0</v>
      </c>
      <c r="J220" s="331">
        <v>0</v>
      </c>
      <c r="K220" s="331">
        <v>0</v>
      </c>
      <c r="L220" s="331">
        <v>0</v>
      </c>
      <c r="M220" s="332">
        <v>0</v>
      </c>
      <c r="N220" s="333">
        <v>0</v>
      </c>
      <c r="O220" s="333">
        <v>0</v>
      </c>
      <c r="P220" s="307"/>
    </row>
    <row r="221" spans="1:16">
      <c r="A221" s="330" t="s">
        <v>495</v>
      </c>
      <c r="B221" s="317"/>
      <c r="C221" s="317"/>
      <c r="D221" s="317"/>
      <c r="E221" s="317"/>
      <c r="F221" s="317"/>
      <c r="G221" s="318"/>
      <c r="H221" s="318"/>
      <c r="I221" s="318"/>
      <c r="J221" s="318"/>
      <c r="K221" s="318"/>
      <c r="L221" s="318"/>
      <c r="M221" s="165"/>
      <c r="P221" s="307"/>
    </row>
    <row r="222" spans="1:16" ht="32.25" customHeight="1">
      <c r="A222" s="326" t="s">
        <v>565</v>
      </c>
      <c r="B222" s="796" t="s">
        <v>319</v>
      </c>
      <c r="C222" s="796"/>
      <c r="D222" s="796" t="s">
        <v>566</v>
      </c>
      <c r="E222" s="796"/>
      <c r="F222" s="796"/>
      <c r="G222" s="796" t="s">
        <v>321</v>
      </c>
      <c r="H222" s="796"/>
      <c r="I222" s="796" t="s">
        <v>567</v>
      </c>
      <c r="J222" s="796"/>
      <c r="K222" s="796"/>
      <c r="L222" s="322" t="s">
        <v>326</v>
      </c>
      <c r="M222" s="324" t="s">
        <v>300</v>
      </c>
      <c r="N222" s="325"/>
      <c r="O222" s="325"/>
      <c r="P222" s="307"/>
    </row>
    <row r="223" spans="1:16">
      <c r="A223" s="323" t="s">
        <v>318</v>
      </c>
      <c r="B223" s="797">
        <v>2</v>
      </c>
      <c r="C223" s="797"/>
      <c r="D223" s="797">
        <v>3</v>
      </c>
      <c r="E223" s="797"/>
      <c r="F223" s="797"/>
      <c r="G223" s="797">
        <v>4</v>
      </c>
      <c r="H223" s="797"/>
      <c r="I223" s="797">
        <v>5</v>
      </c>
      <c r="J223" s="797"/>
      <c r="K223" s="797"/>
      <c r="L223" s="319">
        <v>6</v>
      </c>
      <c r="M223" s="316"/>
      <c r="N223" s="299"/>
      <c r="O223" s="299"/>
      <c r="P223" s="307"/>
    </row>
    <row r="224" spans="1:16">
      <c r="A224" s="313">
        <v>1</v>
      </c>
      <c r="B224" s="319"/>
      <c r="C224" s="319"/>
      <c r="D224" s="319"/>
      <c r="E224" s="319"/>
      <c r="F224" s="319"/>
      <c r="G224" s="319"/>
      <c r="H224" s="319"/>
      <c r="I224" s="319"/>
      <c r="J224" s="319"/>
      <c r="K224" s="319"/>
      <c r="L224" s="319"/>
      <c r="M224" s="316"/>
      <c r="N224" s="299"/>
      <c r="O224" s="299"/>
      <c r="P224" s="307"/>
    </row>
    <row r="225" spans="1:141" s="299" customFormat="1" ht="19.5" customHeight="1">
      <c r="A225" s="313">
        <v>1</v>
      </c>
      <c r="B225" s="85" t="s">
        <v>497</v>
      </c>
      <c r="C225" s="493" t="s">
        <v>296</v>
      </c>
      <c r="D225" s="493"/>
      <c r="E225" s="295"/>
      <c r="F225" s="87"/>
      <c r="G225" s="500" t="s">
        <v>569</v>
      </c>
      <c r="H225" s="500"/>
      <c r="I225" s="500"/>
      <c r="J225" s="306"/>
      <c r="K225" s="305"/>
      <c r="L225" s="305"/>
      <c r="M225" s="304"/>
      <c r="N225" s="307"/>
      <c r="O225" s="307"/>
      <c r="P225" s="307"/>
      <c r="Q225" s="307"/>
      <c r="R225" s="307"/>
      <c r="S225" s="307"/>
      <c r="T225" s="307"/>
      <c r="U225" s="307"/>
      <c r="V225" s="307"/>
      <c r="W225" s="307"/>
      <c r="X225" s="307"/>
      <c r="Y225" s="307"/>
      <c r="Z225" s="307"/>
      <c r="AA225" s="307"/>
      <c r="AB225" s="307"/>
      <c r="AC225" s="307"/>
      <c r="AD225" s="307"/>
      <c r="AE225" s="307"/>
      <c r="AF225" s="307"/>
      <c r="AG225" s="307"/>
      <c r="AH225" s="307"/>
      <c r="AI225" s="307"/>
      <c r="AJ225" s="307"/>
      <c r="AK225" s="307"/>
      <c r="AL225" s="307"/>
      <c r="AM225" s="307"/>
      <c r="AN225" s="307"/>
      <c r="AO225" s="307"/>
      <c r="AP225" s="307"/>
      <c r="AQ225" s="307"/>
      <c r="AR225" s="307"/>
      <c r="AS225" s="307"/>
      <c r="AT225" s="307"/>
      <c r="AU225" s="307"/>
      <c r="AV225" s="307"/>
      <c r="AW225" s="307"/>
      <c r="AX225" s="307"/>
      <c r="AY225" s="307"/>
      <c r="AZ225" s="307"/>
      <c r="BA225" s="307"/>
      <c r="BB225" s="307"/>
      <c r="BC225" s="307"/>
      <c r="BD225" s="307"/>
      <c r="BE225" s="307"/>
      <c r="BF225" s="307"/>
      <c r="BG225" s="307"/>
      <c r="BH225" s="307"/>
      <c r="BI225" s="307"/>
      <c r="BJ225" s="307"/>
      <c r="BK225" s="307"/>
      <c r="BL225" s="307"/>
      <c r="BM225" s="307"/>
      <c r="BN225" s="307"/>
      <c r="BO225" s="307"/>
      <c r="BP225" s="307"/>
      <c r="BQ225" s="307"/>
      <c r="BR225" s="307"/>
      <c r="BS225" s="307"/>
      <c r="BT225" s="307"/>
      <c r="BU225" s="307"/>
      <c r="BV225" s="307"/>
      <c r="BW225" s="307"/>
      <c r="BX225" s="307"/>
      <c r="BY225" s="307"/>
      <c r="BZ225" s="307"/>
      <c r="CA225" s="307"/>
      <c r="CB225" s="307"/>
      <c r="CC225" s="307"/>
      <c r="CD225" s="307"/>
      <c r="CE225" s="307"/>
      <c r="CF225" s="307"/>
      <c r="CG225" s="307"/>
      <c r="CH225" s="307"/>
      <c r="CI225" s="307"/>
      <c r="CJ225" s="307"/>
      <c r="CK225" s="307"/>
      <c r="CL225" s="307"/>
      <c r="CM225" s="307"/>
      <c r="CN225" s="307"/>
      <c r="CO225" s="307"/>
      <c r="CP225" s="307"/>
      <c r="CQ225" s="307"/>
      <c r="CR225" s="307"/>
      <c r="CS225" s="307"/>
      <c r="CT225" s="307"/>
      <c r="CU225" s="307"/>
      <c r="CV225" s="307"/>
      <c r="CW225" s="307"/>
      <c r="CX225" s="307"/>
      <c r="CY225" s="307"/>
      <c r="CZ225" s="307"/>
      <c r="DA225" s="307"/>
      <c r="DB225" s="307"/>
      <c r="DC225" s="307"/>
      <c r="DD225" s="307"/>
      <c r="DE225" s="307"/>
      <c r="DF225" s="307"/>
      <c r="DG225" s="307"/>
      <c r="DH225" s="307"/>
      <c r="DI225" s="307"/>
      <c r="DJ225" s="307"/>
      <c r="DK225" s="307"/>
      <c r="DL225" s="307"/>
      <c r="DM225" s="307"/>
      <c r="DN225" s="307"/>
      <c r="DO225" s="307"/>
      <c r="DP225" s="307"/>
      <c r="DQ225" s="307"/>
      <c r="DR225" s="307"/>
      <c r="DS225" s="307"/>
      <c r="DT225" s="307"/>
      <c r="DU225" s="307"/>
      <c r="DV225" s="307"/>
      <c r="DW225" s="307"/>
      <c r="DX225" s="307"/>
      <c r="DY225" s="307"/>
      <c r="DZ225" s="307"/>
      <c r="EA225" s="307"/>
      <c r="EB225" s="307"/>
      <c r="EC225" s="307"/>
      <c r="ED225" s="307"/>
      <c r="EE225" s="307"/>
      <c r="EF225" s="307"/>
      <c r="EG225" s="307"/>
      <c r="EH225" s="307"/>
      <c r="EI225" s="307"/>
      <c r="EJ225" s="307"/>
      <c r="EK225" s="307"/>
    </row>
    <row r="226" spans="1:141" s="299" customFormat="1" ht="30">
      <c r="A226" s="304"/>
      <c r="B226" s="296" t="s">
        <v>568</v>
      </c>
      <c r="C226" s="297"/>
      <c r="D226" s="297"/>
      <c r="E226" s="297"/>
      <c r="F226" s="297"/>
      <c r="G226" s="297"/>
      <c r="H226" s="297"/>
      <c r="I226" s="235"/>
      <c r="J226" s="307"/>
      <c r="K226" s="307"/>
      <c r="L226" s="307"/>
      <c r="M226" s="307"/>
      <c r="N226" s="307"/>
      <c r="O226" s="307"/>
      <c r="P226" s="307"/>
      <c r="Q226" s="307"/>
      <c r="R226" s="307"/>
      <c r="S226" s="307"/>
      <c r="T226" s="307"/>
      <c r="U226" s="307"/>
      <c r="V226" s="307"/>
      <c r="W226" s="307"/>
      <c r="X226" s="307"/>
      <c r="Y226" s="307"/>
      <c r="Z226" s="307"/>
      <c r="AA226" s="307"/>
      <c r="AB226" s="307"/>
      <c r="AC226" s="307"/>
      <c r="AD226" s="307"/>
      <c r="AE226" s="307"/>
      <c r="AF226" s="307"/>
      <c r="AG226" s="307"/>
      <c r="AH226" s="307"/>
      <c r="AI226" s="307"/>
      <c r="AJ226" s="307"/>
      <c r="AK226" s="307"/>
      <c r="AL226" s="307"/>
      <c r="AM226" s="307"/>
      <c r="AN226" s="307"/>
      <c r="AO226" s="307"/>
      <c r="AP226" s="307"/>
      <c r="AQ226" s="307"/>
      <c r="AR226" s="307"/>
      <c r="AS226" s="307"/>
      <c r="AT226" s="307"/>
      <c r="AU226" s="307"/>
      <c r="AV226" s="307"/>
      <c r="AW226" s="307"/>
      <c r="AX226" s="307"/>
      <c r="AY226" s="307"/>
      <c r="AZ226" s="307"/>
      <c r="BA226" s="307"/>
      <c r="BB226" s="307"/>
      <c r="BC226" s="307"/>
      <c r="BD226" s="307"/>
      <c r="BE226" s="307"/>
      <c r="BF226" s="307"/>
      <c r="BG226" s="307"/>
      <c r="BH226" s="307"/>
      <c r="BI226" s="307"/>
      <c r="BJ226" s="307"/>
      <c r="BK226" s="307"/>
      <c r="BL226" s="307"/>
      <c r="BM226" s="307"/>
      <c r="BN226" s="307"/>
      <c r="BO226" s="307"/>
      <c r="BP226" s="307"/>
      <c r="BQ226" s="307"/>
      <c r="BR226" s="307"/>
      <c r="BS226" s="307"/>
      <c r="BT226" s="307"/>
      <c r="BU226" s="307"/>
      <c r="BV226" s="307"/>
      <c r="BW226" s="307"/>
      <c r="BX226" s="307"/>
      <c r="BY226" s="307"/>
      <c r="BZ226" s="307"/>
      <c r="CA226" s="307"/>
      <c r="CB226" s="307"/>
      <c r="CC226" s="307"/>
      <c r="CD226" s="307"/>
      <c r="CE226" s="307"/>
      <c r="CF226" s="307"/>
      <c r="CG226" s="307"/>
      <c r="CH226" s="307"/>
      <c r="CI226" s="307"/>
      <c r="CJ226" s="307"/>
      <c r="CK226" s="307"/>
      <c r="CL226" s="307"/>
      <c r="CM226" s="307"/>
      <c r="CN226" s="307"/>
      <c r="CO226" s="307"/>
      <c r="CP226" s="307"/>
      <c r="CQ226" s="307"/>
      <c r="CR226" s="307"/>
      <c r="CS226" s="307"/>
      <c r="CT226" s="307"/>
      <c r="CU226" s="307"/>
      <c r="CV226" s="307"/>
      <c r="CW226" s="307"/>
      <c r="CX226" s="307"/>
      <c r="CY226" s="307"/>
      <c r="CZ226" s="307"/>
      <c r="DA226" s="307"/>
      <c r="DB226" s="307"/>
      <c r="DC226" s="307"/>
      <c r="DD226" s="307"/>
      <c r="DE226" s="307"/>
      <c r="DF226" s="307"/>
      <c r="DG226" s="307"/>
      <c r="DH226" s="307"/>
      <c r="DI226" s="307"/>
      <c r="DJ226" s="307"/>
      <c r="DK226" s="307"/>
      <c r="DL226" s="307"/>
      <c r="DM226" s="307"/>
      <c r="DN226" s="307"/>
      <c r="DO226" s="307"/>
      <c r="DP226" s="307"/>
      <c r="DQ226" s="307"/>
      <c r="DR226" s="307"/>
      <c r="DS226" s="307"/>
      <c r="DT226" s="307"/>
      <c r="DU226" s="307"/>
      <c r="DV226" s="307"/>
      <c r="DW226" s="307"/>
      <c r="DX226" s="307"/>
      <c r="DY226" s="307"/>
      <c r="DZ226" s="307"/>
      <c r="EA226" s="307"/>
      <c r="EB226" s="307"/>
      <c r="EC226" s="307"/>
      <c r="ED226" s="307"/>
      <c r="EE226" s="307"/>
      <c r="EF226" s="307"/>
      <c r="EG226" s="307"/>
      <c r="EH226" s="307"/>
      <c r="EI226" s="307"/>
      <c r="EJ226" s="307"/>
      <c r="EK226" s="307"/>
    </row>
    <row r="227" spans="1:141" s="299" customFormat="1">
      <c r="A227" s="307"/>
      <c r="B227" s="307"/>
      <c r="C227" s="307"/>
      <c r="D227" s="307"/>
      <c r="E227" s="307"/>
      <c r="F227" s="307"/>
      <c r="G227" s="307"/>
      <c r="H227" s="307"/>
      <c r="I227" s="307"/>
      <c r="J227" s="307"/>
      <c r="K227" s="307"/>
      <c r="L227" s="307"/>
      <c r="M227" s="307"/>
      <c r="N227" s="307"/>
      <c r="O227" s="307"/>
      <c r="P227" s="307"/>
      <c r="Q227" s="307"/>
      <c r="R227" s="307"/>
      <c r="S227" s="307"/>
      <c r="T227" s="307"/>
      <c r="U227" s="307"/>
      <c r="V227" s="307"/>
      <c r="W227" s="307"/>
      <c r="X227" s="307"/>
      <c r="Y227" s="307"/>
      <c r="Z227" s="307"/>
      <c r="AA227" s="307"/>
      <c r="AB227" s="307"/>
      <c r="AC227" s="307"/>
      <c r="AD227" s="307"/>
      <c r="AE227" s="307"/>
      <c r="AF227" s="307"/>
      <c r="AG227" s="307"/>
      <c r="AH227" s="307"/>
      <c r="AI227" s="307"/>
      <c r="AJ227" s="307"/>
      <c r="AK227" s="307"/>
      <c r="AL227" s="307"/>
      <c r="AM227" s="307"/>
      <c r="AN227" s="307"/>
      <c r="AO227" s="307"/>
      <c r="AP227" s="307"/>
      <c r="AQ227" s="307"/>
      <c r="AR227" s="307"/>
      <c r="AS227" s="307"/>
      <c r="AT227" s="307"/>
      <c r="AU227" s="307"/>
      <c r="AV227" s="307"/>
      <c r="AW227" s="307"/>
      <c r="AX227" s="307"/>
      <c r="AY227" s="307"/>
      <c r="AZ227" s="307"/>
      <c r="BA227" s="307"/>
      <c r="BB227" s="307"/>
      <c r="BC227" s="307"/>
      <c r="BD227" s="307"/>
      <c r="BE227" s="307"/>
      <c r="BF227" s="307"/>
      <c r="BG227" s="307"/>
      <c r="BH227" s="307"/>
      <c r="BI227" s="307"/>
      <c r="BJ227" s="307"/>
      <c r="BK227" s="307"/>
      <c r="BL227" s="307"/>
      <c r="BM227" s="307"/>
      <c r="BN227" s="307"/>
      <c r="BO227" s="307"/>
      <c r="BP227" s="307"/>
      <c r="BQ227" s="307"/>
      <c r="BR227" s="307"/>
      <c r="BS227" s="307"/>
      <c r="BT227" s="307"/>
      <c r="BU227" s="307"/>
      <c r="BV227" s="307"/>
      <c r="BW227" s="307"/>
      <c r="BX227" s="307"/>
      <c r="BY227" s="307"/>
      <c r="BZ227" s="307"/>
      <c r="CA227" s="307"/>
      <c r="CB227" s="307"/>
      <c r="CC227" s="307"/>
      <c r="CD227" s="307"/>
      <c r="CE227" s="307"/>
      <c r="CF227" s="307"/>
      <c r="CG227" s="307"/>
      <c r="CH227" s="307"/>
      <c r="CI227" s="307"/>
      <c r="CJ227" s="307"/>
      <c r="CK227" s="307"/>
      <c r="CL227" s="307"/>
      <c r="CM227" s="307"/>
      <c r="CN227" s="307"/>
      <c r="CO227" s="307"/>
      <c r="CP227" s="307"/>
      <c r="CQ227" s="307"/>
      <c r="CR227" s="307"/>
      <c r="CS227" s="307"/>
      <c r="CT227" s="307"/>
      <c r="CU227" s="307"/>
      <c r="CV227" s="307"/>
      <c r="CW227" s="307"/>
      <c r="CX227" s="307"/>
      <c r="CY227" s="307"/>
      <c r="CZ227" s="307"/>
      <c r="DA227" s="307"/>
      <c r="DB227" s="307"/>
      <c r="DC227" s="307"/>
      <c r="DD227" s="307"/>
      <c r="DE227" s="307"/>
      <c r="DF227" s="307"/>
      <c r="DG227" s="307"/>
      <c r="DH227" s="307"/>
      <c r="DI227" s="307"/>
      <c r="DJ227" s="307"/>
      <c r="DK227" s="307"/>
      <c r="DL227" s="307"/>
      <c r="DM227" s="307"/>
      <c r="DN227" s="307"/>
      <c r="DO227" s="307"/>
      <c r="DP227" s="307"/>
      <c r="DQ227" s="307"/>
      <c r="DR227" s="307"/>
      <c r="DS227" s="307"/>
      <c r="DT227" s="307"/>
      <c r="DU227" s="307"/>
      <c r="DV227" s="307"/>
      <c r="DW227" s="307"/>
      <c r="DX227" s="307"/>
      <c r="DY227" s="307"/>
      <c r="DZ227" s="307"/>
      <c r="EA227" s="307"/>
      <c r="EB227" s="307"/>
      <c r="EC227" s="307"/>
      <c r="ED227" s="307"/>
      <c r="EE227" s="307"/>
      <c r="EF227" s="307"/>
      <c r="EG227" s="307"/>
      <c r="EH227" s="307"/>
      <c r="EI227" s="307"/>
      <c r="EJ227" s="307"/>
      <c r="EK227" s="307"/>
    </row>
    <row r="228" spans="1:141" s="299" customFormat="1">
      <c r="A228" s="307"/>
      <c r="B228" s="307"/>
      <c r="C228" s="307"/>
      <c r="D228" s="307"/>
      <c r="E228" s="307"/>
      <c r="F228" s="307"/>
      <c r="G228" s="307"/>
      <c r="H228" s="307"/>
      <c r="I228" s="307"/>
      <c r="J228" s="307"/>
      <c r="K228" s="307"/>
      <c r="L228" s="307"/>
      <c r="M228" s="307"/>
      <c r="N228" s="307"/>
      <c r="O228" s="307"/>
      <c r="P228" s="307"/>
      <c r="Q228" s="307"/>
      <c r="R228" s="307"/>
      <c r="S228" s="307"/>
      <c r="T228" s="307"/>
      <c r="U228" s="307"/>
      <c r="V228" s="307"/>
      <c r="W228" s="307"/>
      <c r="X228" s="307"/>
      <c r="Y228" s="307"/>
      <c r="Z228" s="307"/>
      <c r="AA228" s="307"/>
      <c r="AB228" s="307"/>
      <c r="AC228" s="307"/>
      <c r="AD228" s="307"/>
      <c r="AE228" s="307"/>
      <c r="AF228" s="307"/>
      <c r="AG228" s="307"/>
      <c r="AH228" s="307"/>
      <c r="AI228" s="307"/>
      <c r="AJ228" s="307"/>
      <c r="AK228" s="307"/>
      <c r="AL228" s="307"/>
      <c r="AM228" s="307"/>
      <c r="AN228" s="307"/>
      <c r="AO228" s="307"/>
      <c r="AP228" s="307"/>
      <c r="AQ228" s="307"/>
      <c r="AR228" s="307"/>
      <c r="AS228" s="307"/>
      <c r="AT228" s="307"/>
      <c r="AU228" s="307"/>
      <c r="AV228" s="307"/>
      <c r="AW228" s="307"/>
      <c r="AX228" s="307"/>
      <c r="AY228" s="307"/>
      <c r="AZ228" s="307"/>
      <c r="BA228" s="307"/>
      <c r="BB228" s="307"/>
      <c r="BC228" s="307"/>
      <c r="BD228" s="307"/>
      <c r="BE228" s="307"/>
      <c r="BF228" s="307"/>
      <c r="BG228" s="307"/>
      <c r="BH228" s="307"/>
      <c r="BI228" s="307"/>
      <c r="BJ228" s="307"/>
      <c r="BK228" s="307"/>
      <c r="BL228" s="307"/>
      <c r="BM228" s="307"/>
      <c r="BN228" s="307"/>
      <c r="BO228" s="307"/>
      <c r="BP228" s="307"/>
      <c r="BQ228" s="307"/>
      <c r="BR228" s="307"/>
      <c r="BS228" s="307"/>
      <c r="BT228" s="307"/>
      <c r="BU228" s="307"/>
      <c r="BV228" s="307"/>
      <c r="BW228" s="307"/>
      <c r="BX228" s="307"/>
      <c r="BY228" s="307"/>
      <c r="BZ228" s="307"/>
      <c r="CA228" s="307"/>
      <c r="CB228" s="307"/>
      <c r="CC228" s="307"/>
      <c r="CD228" s="307"/>
      <c r="CE228" s="307"/>
      <c r="CF228" s="307"/>
      <c r="CG228" s="307"/>
      <c r="CH228" s="307"/>
      <c r="CI228" s="307"/>
      <c r="CJ228" s="307"/>
      <c r="CK228" s="307"/>
      <c r="CL228" s="307"/>
      <c r="CM228" s="307"/>
      <c r="CN228" s="307"/>
      <c r="CO228" s="307"/>
      <c r="CP228" s="307"/>
      <c r="CQ228" s="307"/>
      <c r="CR228" s="307"/>
      <c r="CS228" s="307"/>
      <c r="CT228" s="307"/>
      <c r="CU228" s="307"/>
      <c r="CV228" s="307"/>
      <c r="CW228" s="307"/>
      <c r="CX228" s="307"/>
      <c r="CY228" s="307"/>
      <c r="CZ228" s="307"/>
      <c r="DA228" s="307"/>
      <c r="DB228" s="307"/>
      <c r="DC228" s="307"/>
      <c r="DD228" s="307"/>
      <c r="DE228" s="307"/>
      <c r="DF228" s="307"/>
      <c r="DG228" s="307"/>
      <c r="DH228" s="307"/>
      <c r="DI228" s="307"/>
      <c r="DJ228" s="307"/>
      <c r="DK228" s="307"/>
      <c r="DL228" s="307"/>
      <c r="DM228" s="307"/>
      <c r="DN228" s="307"/>
      <c r="DO228" s="307"/>
      <c r="DP228" s="307"/>
      <c r="DQ228" s="307"/>
      <c r="DR228" s="307"/>
      <c r="DS228" s="307"/>
      <c r="DT228" s="307"/>
      <c r="DU228" s="307"/>
      <c r="DV228" s="307"/>
      <c r="DW228" s="307"/>
      <c r="DX228" s="307"/>
      <c r="DY228" s="307"/>
      <c r="DZ228" s="307"/>
      <c r="EA228" s="307"/>
      <c r="EB228" s="307"/>
      <c r="EC228" s="307"/>
      <c r="ED228" s="307"/>
      <c r="EE228" s="307"/>
      <c r="EF228" s="307"/>
      <c r="EG228" s="307"/>
      <c r="EH228" s="307"/>
      <c r="EI228" s="307"/>
      <c r="EJ228" s="307"/>
      <c r="EK228" s="307"/>
    </row>
    <row r="229" spans="1:141" s="299" customFormat="1">
      <c r="A229" s="307"/>
      <c r="B229" s="307"/>
      <c r="C229" s="307"/>
      <c r="D229" s="307"/>
      <c r="E229" s="307"/>
      <c r="F229" s="307"/>
      <c r="G229" s="307"/>
      <c r="H229" s="307"/>
      <c r="I229" s="307"/>
      <c r="J229" s="307"/>
      <c r="K229" s="307"/>
      <c r="L229" s="307"/>
      <c r="M229" s="307"/>
      <c r="N229" s="307"/>
      <c r="O229" s="307"/>
      <c r="P229" s="307"/>
      <c r="Q229" s="307"/>
      <c r="R229" s="307"/>
      <c r="S229" s="307"/>
      <c r="T229" s="307"/>
      <c r="U229" s="307"/>
      <c r="V229" s="307"/>
      <c r="W229" s="307"/>
      <c r="X229" s="307"/>
      <c r="Y229" s="307"/>
      <c r="Z229" s="307"/>
      <c r="AA229" s="307"/>
      <c r="AB229" s="307"/>
      <c r="AC229" s="307"/>
      <c r="AD229" s="307"/>
      <c r="AE229" s="307"/>
      <c r="AF229" s="307"/>
      <c r="AG229" s="307"/>
      <c r="AH229" s="307"/>
      <c r="AI229" s="307"/>
      <c r="AJ229" s="307"/>
      <c r="AK229" s="307"/>
      <c r="AL229" s="307"/>
      <c r="AM229" s="307"/>
      <c r="AN229" s="307"/>
      <c r="AO229" s="307"/>
      <c r="AP229" s="307"/>
      <c r="AQ229" s="307"/>
      <c r="AR229" s="307"/>
      <c r="AS229" s="307"/>
      <c r="AT229" s="307"/>
      <c r="AU229" s="307"/>
      <c r="AV229" s="307"/>
      <c r="AW229" s="307"/>
      <c r="AX229" s="307"/>
      <c r="AY229" s="307"/>
      <c r="AZ229" s="307"/>
      <c r="BA229" s="307"/>
      <c r="BB229" s="307"/>
      <c r="BC229" s="307"/>
      <c r="BD229" s="307"/>
      <c r="BE229" s="307"/>
      <c r="BF229" s="307"/>
      <c r="BG229" s="307"/>
      <c r="BH229" s="307"/>
      <c r="BI229" s="307"/>
      <c r="BJ229" s="307"/>
      <c r="BK229" s="307"/>
      <c r="BL229" s="307"/>
      <c r="BM229" s="307"/>
      <c r="BN229" s="307"/>
      <c r="BO229" s="307"/>
      <c r="BP229" s="307"/>
      <c r="BQ229" s="307"/>
      <c r="BR229" s="307"/>
      <c r="BS229" s="307"/>
      <c r="BT229" s="307"/>
      <c r="BU229" s="307"/>
      <c r="BV229" s="307"/>
      <c r="BW229" s="307"/>
      <c r="BX229" s="307"/>
      <c r="BY229" s="307"/>
      <c r="BZ229" s="307"/>
      <c r="CA229" s="307"/>
      <c r="CB229" s="307"/>
      <c r="CC229" s="307"/>
      <c r="CD229" s="307"/>
      <c r="CE229" s="307"/>
      <c r="CF229" s="307"/>
      <c r="CG229" s="307"/>
      <c r="CH229" s="307"/>
      <c r="CI229" s="307"/>
      <c r="CJ229" s="307"/>
      <c r="CK229" s="307"/>
      <c r="CL229" s="307"/>
      <c r="CM229" s="307"/>
      <c r="CN229" s="307"/>
      <c r="CO229" s="307"/>
      <c r="CP229" s="307"/>
      <c r="CQ229" s="307"/>
      <c r="CR229" s="307"/>
      <c r="CS229" s="307"/>
      <c r="CT229" s="307"/>
      <c r="CU229" s="307"/>
      <c r="CV229" s="307"/>
      <c r="CW229" s="307"/>
      <c r="CX229" s="307"/>
      <c r="CY229" s="307"/>
      <c r="CZ229" s="307"/>
      <c r="DA229" s="307"/>
      <c r="DB229" s="307"/>
      <c r="DC229" s="307"/>
      <c r="DD229" s="307"/>
      <c r="DE229" s="307"/>
      <c r="DF229" s="307"/>
      <c r="DG229" s="307"/>
      <c r="DH229" s="307"/>
      <c r="DI229" s="307"/>
      <c r="DJ229" s="307"/>
      <c r="DK229" s="307"/>
      <c r="DL229" s="307"/>
      <c r="DM229" s="307"/>
      <c r="DN229" s="307"/>
      <c r="DO229" s="307"/>
      <c r="DP229" s="307"/>
      <c r="DQ229" s="307"/>
      <c r="DR229" s="307"/>
      <c r="DS229" s="307"/>
      <c r="DT229" s="307"/>
      <c r="DU229" s="307"/>
      <c r="DV229" s="307"/>
      <c r="DW229" s="307"/>
      <c r="DX229" s="307"/>
      <c r="DY229" s="307"/>
      <c r="DZ229" s="307"/>
      <c r="EA229" s="307"/>
      <c r="EB229" s="307"/>
      <c r="EC229" s="307"/>
      <c r="ED229" s="307"/>
      <c r="EE229" s="307"/>
      <c r="EF229" s="307"/>
      <c r="EG229" s="307"/>
      <c r="EH229" s="307"/>
      <c r="EI229" s="307"/>
      <c r="EJ229" s="307"/>
      <c r="EK229" s="307"/>
    </row>
    <row r="230" spans="1:141" s="299" customFormat="1">
      <c r="A230" s="307"/>
      <c r="B230" s="307"/>
      <c r="C230" s="307"/>
      <c r="D230" s="307"/>
      <c r="E230" s="307"/>
      <c r="F230" s="307"/>
      <c r="G230" s="307"/>
      <c r="H230" s="307"/>
      <c r="I230" s="307"/>
      <c r="J230" s="307"/>
      <c r="K230" s="307"/>
      <c r="L230" s="307"/>
      <c r="M230" s="307"/>
      <c r="N230" s="307"/>
      <c r="O230" s="307"/>
      <c r="P230" s="307"/>
      <c r="Q230" s="307"/>
      <c r="R230" s="307"/>
      <c r="S230" s="307"/>
      <c r="T230" s="307"/>
      <c r="U230" s="307"/>
      <c r="V230" s="307"/>
      <c r="W230" s="307"/>
      <c r="X230" s="307"/>
      <c r="Y230" s="307"/>
      <c r="Z230" s="307"/>
      <c r="AA230" s="307"/>
      <c r="AB230" s="307"/>
      <c r="AC230" s="307"/>
      <c r="AD230" s="307"/>
      <c r="AE230" s="307"/>
      <c r="AF230" s="307"/>
      <c r="AG230" s="307"/>
      <c r="AH230" s="307"/>
      <c r="AI230" s="307"/>
      <c r="AJ230" s="307"/>
      <c r="AK230" s="307"/>
      <c r="AL230" s="307"/>
      <c r="AM230" s="307"/>
      <c r="AN230" s="307"/>
      <c r="AO230" s="307"/>
      <c r="AP230" s="307"/>
      <c r="AQ230" s="307"/>
      <c r="AR230" s="307"/>
      <c r="AS230" s="307"/>
      <c r="AT230" s="307"/>
      <c r="AU230" s="307"/>
      <c r="AV230" s="307"/>
      <c r="AW230" s="307"/>
      <c r="AX230" s="307"/>
      <c r="AY230" s="307"/>
      <c r="AZ230" s="307"/>
      <c r="BA230" s="307"/>
      <c r="BB230" s="307"/>
      <c r="BC230" s="307"/>
      <c r="BD230" s="307"/>
      <c r="BE230" s="307"/>
      <c r="BF230" s="307"/>
      <c r="BG230" s="307"/>
      <c r="BH230" s="307"/>
      <c r="BI230" s="307"/>
      <c r="BJ230" s="307"/>
      <c r="BK230" s="307"/>
      <c r="BL230" s="307"/>
      <c r="BM230" s="307"/>
      <c r="BN230" s="307"/>
      <c r="BO230" s="307"/>
      <c r="BP230" s="307"/>
      <c r="BQ230" s="307"/>
      <c r="BR230" s="307"/>
      <c r="BS230" s="307"/>
      <c r="BT230" s="307"/>
      <c r="BU230" s="307"/>
      <c r="BV230" s="307"/>
      <c r="BW230" s="307"/>
      <c r="BX230" s="307"/>
      <c r="BY230" s="307"/>
      <c r="BZ230" s="307"/>
      <c r="CA230" s="307"/>
      <c r="CB230" s="307"/>
      <c r="CC230" s="307"/>
      <c r="CD230" s="307"/>
      <c r="CE230" s="307"/>
      <c r="CF230" s="307"/>
      <c r="CG230" s="307"/>
      <c r="CH230" s="307"/>
      <c r="CI230" s="307"/>
      <c r="CJ230" s="307"/>
      <c r="CK230" s="307"/>
      <c r="CL230" s="307"/>
      <c r="CM230" s="307"/>
      <c r="CN230" s="307"/>
      <c r="CO230" s="307"/>
      <c r="CP230" s="307"/>
      <c r="CQ230" s="307"/>
      <c r="CR230" s="307"/>
      <c r="CS230" s="307"/>
      <c r="CT230" s="307"/>
      <c r="CU230" s="307"/>
      <c r="CV230" s="307"/>
      <c r="CW230" s="307"/>
      <c r="CX230" s="307"/>
      <c r="CY230" s="307"/>
      <c r="CZ230" s="307"/>
      <c r="DA230" s="307"/>
      <c r="DB230" s="307"/>
      <c r="DC230" s="307"/>
      <c r="DD230" s="307"/>
      <c r="DE230" s="307"/>
      <c r="DF230" s="307"/>
      <c r="DG230" s="307"/>
      <c r="DH230" s="307"/>
      <c r="DI230" s="307"/>
      <c r="DJ230" s="307"/>
      <c r="DK230" s="307"/>
      <c r="DL230" s="307"/>
      <c r="DM230" s="307"/>
      <c r="DN230" s="307"/>
      <c r="DO230" s="307"/>
      <c r="DP230" s="307"/>
      <c r="DQ230" s="307"/>
      <c r="DR230" s="307"/>
      <c r="DS230" s="307"/>
      <c r="DT230" s="307"/>
      <c r="DU230" s="307"/>
      <c r="DV230" s="307"/>
      <c r="DW230" s="307"/>
      <c r="DX230" s="307"/>
      <c r="DY230" s="307"/>
      <c r="DZ230" s="307"/>
      <c r="EA230" s="307"/>
      <c r="EB230" s="307"/>
      <c r="EC230" s="307"/>
      <c r="ED230" s="307"/>
      <c r="EE230" s="307"/>
      <c r="EF230" s="307"/>
      <c r="EG230" s="307"/>
      <c r="EH230" s="307"/>
      <c r="EI230" s="307"/>
      <c r="EJ230" s="307"/>
      <c r="EK230" s="307"/>
    </row>
    <row r="231" spans="1:141" s="299" customFormat="1">
      <c r="A231" s="307"/>
      <c r="B231" s="307"/>
      <c r="C231" s="307"/>
      <c r="D231" s="307"/>
      <c r="E231" s="307"/>
      <c r="F231" s="307"/>
      <c r="G231" s="307"/>
      <c r="H231" s="307"/>
      <c r="I231" s="307"/>
      <c r="J231" s="307"/>
      <c r="K231" s="307"/>
      <c r="L231" s="307"/>
      <c r="M231" s="307"/>
      <c r="N231" s="307"/>
      <c r="O231" s="307"/>
      <c r="P231" s="307"/>
      <c r="Q231" s="307"/>
      <c r="R231" s="307"/>
      <c r="S231" s="307"/>
      <c r="T231" s="307"/>
      <c r="U231" s="307"/>
      <c r="V231" s="307"/>
      <c r="W231" s="307"/>
      <c r="X231" s="307"/>
      <c r="Y231" s="307"/>
      <c r="Z231" s="307"/>
      <c r="AA231" s="307"/>
      <c r="AB231" s="307"/>
      <c r="AC231" s="307"/>
      <c r="AD231" s="307"/>
      <c r="AE231" s="307"/>
      <c r="AF231" s="307"/>
      <c r="AG231" s="307"/>
      <c r="AH231" s="307"/>
      <c r="AI231" s="307"/>
      <c r="AJ231" s="307"/>
      <c r="AK231" s="307"/>
      <c r="AL231" s="307"/>
      <c r="AM231" s="307"/>
      <c r="AN231" s="307"/>
      <c r="AO231" s="307"/>
      <c r="AP231" s="307"/>
      <c r="AQ231" s="307"/>
      <c r="AR231" s="307"/>
      <c r="AS231" s="307"/>
      <c r="AT231" s="307"/>
      <c r="AU231" s="307"/>
      <c r="AV231" s="307"/>
      <c r="AW231" s="307"/>
      <c r="AX231" s="307"/>
      <c r="AY231" s="307"/>
      <c r="AZ231" s="307"/>
      <c r="BA231" s="307"/>
      <c r="BB231" s="307"/>
      <c r="BC231" s="307"/>
      <c r="BD231" s="307"/>
      <c r="BE231" s="307"/>
      <c r="BF231" s="307"/>
      <c r="BG231" s="307"/>
      <c r="BH231" s="307"/>
      <c r="BI231" s="307"/>
      <c r="BJ231" s="307"/>
      <c r="BK231" s="307"/>
      <c r="BL231" s="307"/>
      <c r="BM231" s="307"/>
      <c r="BN231" s="307"/>
      <c r="BO231" s="307"/>
      <c r="BP231" s="307"/>
      <c r="BQ231" s="307"/>
      <c r="BR231" s="307"/>
      <c r="BS231" s="307"/>
      <c r="BT231" s="307"/>
      <c r="BU231" s="307"/>
      <c r="BV231" s="307"/>
      <c r="BW231" s="307"/>
      <c r="BX231" s="307"/>
      <c r="BY231" s="307"/>
      <c r="BZ231" s="307"/>
      <c r="CA231" s="307"/>
      <c r="CB231" s="307"/>
      <c r="CC231" s="307"/>
      <c r="CD231" s="307"/>
      <c r="CE231" s="307"/>
      <c r="CF231" s="307"/>
      <c r="CG231" s="307"/>
      <c r="CH231" s="307"/>
      <c r="CI231" s="307"/>
      <c r="CJ231" s="307"/>
      <c r="CK231" s="307"/>
      <c r="CL231" s="307"/>
      <c r="CM231" s="307"/>
      <c r="CN231" s="307"/>
      <c r="CO231" s="307"/>
      <c r="CP231" s="307"/>
      <c r="CQ231" s="307"/>
      <c r="CR231" s="307"/>
      <c r="CS231" s="307"/>
      <c r="CT231" s="307"/>
      <c r="CU231" s="307"/>
      <c r="CV231" s="307"/>
      <c r="CW231" s="307"/>
      <c r="CX231" s="307"/>
      <c r="CY231" s="307"/>
      <c r="CZ231" s="307"/>
      <c r="DA231" s="307"/>
      <c r="DB231" s="307"/>
      <c r="DC231" s="307"/>
      <c r="DD231" s="307"/>
      <c r="DE231" s="307"/>
      <c r="DF231" s="307"/>
      <c r="DG231" s="307"/>
      <c r="DH231" s="307"/>
      <c r="DI231" s="307"/>
      <c r="DJ231" s="307"/>
      <c r="DK231" s="307"/>
      <c r="DL231" s="307"/>
      <c r="DM231" s="307"/>
      <c r="DN231" s="307"/>
      <c r="DO231" s="307"/>
      <c r="DP231" s="307"/>
      <c r="DQ231" s="307"/>
      <c r="DR231" s="307"/>
      <c r="DS231" s="307"/>
      <c r="DT231" s="307"/>
      <c r="DU231" s="307"/>
      <c r="DV231" s="307"/>
      <c r="DW231" s="307"/>
      <c r="DX231" s="307"/>
      <c r="DY231" s="307"/>
      <c r="DZ231" s="307"/>
      <c r="EA231" s="307"/>
      <c r="EB231" s="307"/>
      <c r="EC231" s="307"/>
      <c r="ED231" s="307"/>
      <c r="EE231" s="307"/>
      <c r="EF231" s="307"/>
      <c r="EG231" s="307"/>
      <c r="EH231" s="307"/>
      <c r="EI231" s="307"/>
      <c r="EJ231" s="307"/>
      <c r="EK231" s="307"/>
    </row>
    <row r="232" spans="1:141" s="299" customFormat="1">
      <c r="A232" s="307"/>
      <c r="B232" s="307"/>
      <c r="C232" s="307"/>
      <c r="D232" s="307"/>
      <c r="E232" s="307"/>
      <c r="F232" s="307"/>
      <c r="G232" s="307"/>
      <c r="H232" s="307"/>
      <c r="I232" s="307"/>
      <c r="J232" s="307"/>
      <c r="K232" s="307"/>
      <c r="L232" s="307"/>
      <c r="M232" s="307"/>
      <c r="N232" s="307"/>
      <c r="O232" s="307"/>
      <c r="P232" s="307"/>
      <c r="Q232" s="307"/>
      <c r="R232" s="307"/>
      <c r="S232" s="307"/>
      <c r="T232" s="307"/>
      <c r="U232" s="307"/>
      <c r="V232" s="307"/>
      <c r="W232" s="307"/>
      <c r="X232" s="307"/>
      <c r="Y232" s="307"/>
      <c r="Z232" s="307"/>
      <c r="AA232" s="307"/>
      <c r="AB232" s="307"/>
      <c r="AC232" s="307"/>
      <c r="AD232" s="307"/>
      <c r="AE232" s="307"/>
      <c r="AF232" s="307"/>
      <c r="AG232" s="307"/>
      <c r="AH232" s="307"/>
      <c r="AI232" s="307"/>
      <c r="AJ232" s="307"/>
      <c r="AK232" s="307"/>
      <c r="AL232" s="307"/>
      <c r="AM232" s="307"/>
      <c r="AN232" s="307"/>
      <c r="AO232" s="307"/>
      <c r="AP232" s="307"/>
      <c r="AQ232" s="307"/>
      <c r="AR232" s="307"/>
      <c r="AS232" s="307"/>
      <c r="AT232" s="307"/>
      <c r="AU232" s="307"/>
      <c r="AV232" s="307"/>
      <c r="AW232" s="307"/>
      <c r="AX232" s="307"/>
      <c r="AY232" s="307"/>
      <c r="AZ232" s="307"/>
      <c r="BA232" s="307"/>
      <c r="BB232" s="307"/>
      <c r="BC232" s="307"/>
      <c r="BD232" s="307"/>
      <c r="BE232" s="307"/>
      <c r="BF232" s="307"/>
      <c r="BG232" s="307"/>
      <c r="BH232" s="307"/>
      <c r="BI232" s="307"/>
      <c r="BJ232" s="307"/>
      <c r="BK232" s="307"/>
      <c r="BL232" s="307"/>
      <c r="BM232" s="307"/>
      <c r="BN232" s="307"/>
      <c r="BO232" s="307"/>
      <c r="BP232" s="307"/>
      <c r="BQ232" s="307"/>
      <c r="BR232" s="307"/>
      <c r="BS232" s="307"/>
      <c r="BT232" s="307"/>
      <c r="BU232" s="307"/>
      <c r="BV232" s="307"/>
      <c r="BW232" s="307"/>
      <c r="BX232" s="307"/>
      <c r="BY232" s="307"/>
      <c r="BZ232" s="307"/>
      <c r="CA232" s="307"/>
      <c r="CB232" s="307"/>
      <c r="CC232" s="307"/>
      <c r="CD232" s="307"/>
      <c r="CE232" s="307"/>
      <c r="CF232" s="307"/>
      <c r="CG232" s="307"/>
      <c r="CH232" s="307"/>
      <c r="CI232" s="307"/>
      <c r="CJ232" s="307"/>
      <c r="CK232" s="307"/>
      <c r="CL232" s="307"/>
      <c r="CM232" s="307"/>
      <c r="CN232" s="307"/>
      <c r="CO232" s="307"/>
      <c r="CP232" s="307"/>
      <c r="CQ232" s="307"/>
      <c r="CR232" s="307"/>
      <c r="CS232" s="307"/>
      <c r="CT232" s="307"/>
      <c r="CU232" s="307"/>
      <c r="CV232" s="307"/>
      <c r="CW232" s="307"/>
      <c r="CX232" s="307"/>
      <c r="CY232" s="307"/>
      <c r="CZ232" s="307"/>
      <c r="DA232" s="307"/>
      <c r="DB232" s="307"/>
      <c r="DC232" s="307"/>
      <c r="DD232" s="307"/>
      <c r="DE232" s="307"/>
      <c r="DF232" s="307"/>
      <c r="DG232" s="307"/>
      <c r="DH232" s="307"/>
      <c r="DI232" s="307"/>
      <c r="DJ232" s="307"/>
      <c r="DK232" s="307"/>
      <c r="DL232" s="307"/>
      <c r="DM232" s="307"/>
      <c r="DN232" s="307"/>
      <c r="DO232" s="307"/>
      <c r="DP232" s="307"/>
      <c r="DQ232" s="307"/>
      <c r="DR232" s="307"/>
      <c r="DS232" s="307"/>
      <c r="DT232" s="307"/>
      <c r="DU232" s="307"/>
      <c r="DV232" s="307"/>
      <c r="DW232" s="307"/>
      <c r="DX232" s="307"/>
      <c r="DY232" s="307"/>
      <c r="DZ232" s="307"/>
      <c r="EA232" s="307"/>
      <c r="EB232" s="307"/>
      <c r="EC232" s="307"/>
      <c r="ED232" s="307"/>
      <c r="EE232" s="307"/>
      <c r="EF232" s="307"/>
      <c r="EG232" s="307"/>
      <c r="EH232" s="307"/>
      <c r="EI232" s="307"/>
      <c r="EJ232" s="307"/>
      <c r="EK232" s="307"/>
    </row>
    <row r="233" spans="1:141" s="299" customFormat="1">
      <c r="A233" s="307"/>
      <c r="B233" s="307"/>
      <c r="C233" s="307"/>
      <c r="D233" s="307"/>
      <c r="E233" s="307"/>
      <c r="F233" s="307"/>
      <c r="G233" s="307"/>
      <c r="H233" s="307"/>
      <c r="I233" s="307"/>
      <c r="J233" s="307"/>
      <c r="K233" s="307"/>
      <c r="L233" s="307"/>
      <c r="M233" s="307"/>
      <c r="N233" s="307"/>
      <c r="O233" s="307"/>
      <c r="P233" s="307"/>
      <c r="Q233" s="307"/>
      <c r="R233" s="307"/>
      <c r="S233" s="307"/>
      <c r="T233" s="307"/>
      <c r="U233" s="307"/>
      <c r="V233" s="307"/>
      <c r="W233" s="307"/>
      <c r="X233" s="307"/>
      <c r="Y233" s="307"/>
      <c r="Z233" s="307"/>
      <c r="AA233" s="307"/>
      <c r="AB233" s="307"/>
      <c r="AC233" s="307"/>
      <c r="AD233" s="307"/>
      <c r="AE233" s="307"/>
      <c r="AF233" s="307"/>
      <c r="AG233" s="307"/>
      <c r="AH233" s="307"/>
      <c r="AI233" s="307"/>
      <c r="AJ233" s="307"/>
      <c r="AK233" s="307"/>
      <c r="AL233" s="307"/>
      <c r="AM233" s="307"/>
      <c r="AN233" s="307"/>
      <c r="AO233" s="307"/>
      <c r="AP233" s="307"/>
      <c r="AQ233" s="307"/>
      <c r="AR233" s="307"/>
      <c r="AS233" s="307"/>
      <c r="AT233" s="307"/>
      <c r="AU233" s="307"/>
      <c r="AV233" s="307"/>
      <c r="AW233" s="307"/>
      <c r="AX233" s="307"/>
      <c r="AY233" s="307"/>
      <c r="AZ233" s="307"/>
      <c r="BA233" s="307"/>
      <c r="BB233" s="307"/>
      <c r="BC233" s="307"/>
      <c r="BD233" s="307"/>
      <c r="BE233" s="307"/>
      <c r="BF233" s="307"/>
      <c r="BG233" s="307"/>
      <c r="BH233" s="307"/>
      <c r="BI233" s="307"/>
      <c r="BJ233" s="307"/>
      <c r="BK233" s="307"/>
      <c r="BL233" s="307"/>
      <c r="BM233" s="307"/>
      <c r="BN233" s="307"/>
      <c r="BO233" s="307"/>
      <c r="BP233" s="307"/>
      <c r="BQ233" s="307"/>
      <c r="BR233" s="307"/>
      <c r="BS233" s="307"/>
      <c r="BT233" s="307"/>
      <c r="BU233" s="307"/>
      <c r="BV233" s="307"/>
      <c r="BW233" s="307"/>
      <c r="BX233" s="307"/>
      <c r="BY233" s="307"/>
      <c r="BZ233" s="307"/>
      <c r="CA233" s="307"/>
      <c r="CB233" s="307"/>
      <c r="CC233" s="307"/>
      <c r="CD233" s="307"/>
      <c r="CE233" s="307"/>
      <c r="CF233" s="307"/>
      <c r="CG233" s="307"/>
      <c r="CH233" s="307"/>
      <c r="CI233" s="307"/>
      <c r="CJ233" s="307"/>
      <c r="CK233" s="307"/>
      <c r="CL233" s="307"/>
      <c r="CM233" s="307"/>
      <c r="CN233" s="307"/>
      <c r="CO233" s="307"/>
      <c r="CP233" s="307"/>
      <c r="CQ233" s="307"/>
      <c r="CR233" s="307"/>
      <c r="CS233" s="307"/>
      <c r="CT233" s="307"/>
      <c r="CU233" s="307"/>
      <c r="CV233" s="307"/>
      <c r="CW233" s="307"/>
      <c r="CX233" s="307"/>
      <c r="CY233" s="307"/>
      <c r="CZ233" s="307"/>
      <c r="DA233" s="307"/>
      <c r="DB233" s="307"/>
      <c r="DC233" s="307"/>
      <c r="DD233" s="307"/>
      <c r="DE233" s="307"/>
      <c r="DF233" s="307"/>
      <c r="DG233" s="307"/>
      <c r="DH233" s="307"/>
      <c r="DI233" s="307"/>
      <c r="DJ233" s="307"/>
      <c r="DK233" s="307"/>
      <c r="DL233" s="307"/>
      <c r="DM233" s="307"/>
      <c r="DN233" s="307"/>
      <c r="DO233" s="307"/>
      <c r="DP233" s="307"/>
      <c r="DQ233" s="307"/>
      <c r="DR233" s="307"/>
      <c r="DS233" s="307"/>
      <c r="DT233" s="307"/>
      <c r="DU233" s="307"/>
      <c r="DV233" s="307"/>
      <c r="DW233" s="307"/>
      <c r="DX233" s="307"/>
      <c r="DY233" s="307"/>
      <c r="DZ233" s="307"/>
      <c r="EA233" s="307"/>
      <c r="EB233" s="307"/>
      <c r="EC233" s="307"/>
      <c r="ED233" s="307"/>
      <c r="EE233" s="307"/>
      <c r="EF233" s="307"/>
      <c r="EG233" s="307"/>
      <c r="EH233" s="307"/>
      <c r="EI233" s="307"/>
      <c r="EJ233" s="307"/>
      <c r="EK233" s="307"/>
    </row>
    <row r="234" spans="1:141" s="299" customFormat="1">
      <c r="A234" s="307"/>
      <c r="B234" s="307"/>
      <c r="C234" s="307"/>
      <c r="D234" s="307"/>
      <c r="E234" s="307"/>
      <c r="F234" s="307"/>
      <c r="G234" s="307"/>
      <c r="H234" s="307"/>
      <c r="I234" s="307"/>
      <c r="J234" s="307"/>
      <c r="K234" s="307"/>
      <c r="L234" s="307"/>
      <c r="M234" s="307"/>
      <c r="N234" s="307"/>
      <c r="O234" s="307"/>
      <c r="P234" s="307"/>
      <c r="Q234" s="307"/>
      <c r="R234" s="307"/>
      <c r="S234" s="307"/>
      <c r="T234" s="307"/>
      <c r="U234" s="307"/>
      <c r="V234" s="307"/>
      <c r="W234" s="307"/>
      <c r="X234" s="307"/>
      <c r="Y234" s="307"/>
      <c r="Z234" s="307"/>
      <c r="AA234" s="307"/>
      <c r="AB234" s="307"/>
      <c r="AC234" s="307"/>
      <c r="AD234" s="307"/>
      <c r="AE234" s="307"/>
      <c r="AF234" s="307"/>
      <c r="AG234" s="307"/>
      <c r="AH234" s="307"/>
      <c r="AI234" s="307"/>
      <c r="AJ234" s="307"/>
      <c r="AK234" s="307"/>
      <c r="AL234" s="307"/>
      <c r="AM234" s="307"/>
      <c r="AN234" s="307"/>
      <c r="AO234" s="307"/>
      <c r="AP234" s="307"/>
      <c r="AQ234" s="307"/>
      <c r="AR234" s="307"/>
      <c r="AS234" s="307"/>
      <c r="AT234" s="307"/>
      <c r="AU234" s="307"/>
      <c r="AV234" s="307"/>
      <c r="AW234" s="307"/>
      <c r="AX234" s="307"/>
      <c r="AY234" s="307"/>
      <c r="AZ234" s="307"/>
      <c r="BA234" s="307"/>
      <c r="BB234" s="307"/>
      <c r="BC234" s="307"/>
      <c r="BD234" s="307"/>
      <c r="BE234" s="307"/>
      <c r="BF234" s="307"/>
      <c r="BG234" s="307"/>
      <c r="BH234" s="307"/>
      <c r="BI234" s="307"/>
      <c r="BJ234" s="307"/>
      <c r="BK234" s="307"/>
      <c r="BL234" s="307"/>
      <c r="BM234" s="307"/>
      <c r="BN234" s="307"/>
      <c r="BO234" s="307"/>
      <c r="BP234" s="307"/>
      <c r="BQ234" s="307"/>
      <c r="BR234" s="307"/>
      <c r="BS234" s="307"/>
      <c r="BT234" s="307"/>
      <c r="BU234" s="307"/>
      <c r="BV234" s="307"/>
      <c r="BW234" s="307"/>
      <c r="BX234" s="307"/>
      <c r="BY234" s="307"/>
      <c r="BZ234" s="307"/>
      <c r="CA234" s="307"/>
      <c r="CB234" s="307"/>
      <c r="CC234" s="307"/>
      <c r="CD234" s="307"/>
      <c r="CE234" s="307"/>
      <c r="CF234" s="307"/>
      <c r="CG234" s="307"/>
      <c r="CH234" s="307"/>
      <c r="CI234" s="307"/>
      <c r="CJ234" s="307"/>
      <c r="CK234" s="307"/>
      <c r="CL234" s="307"/>
      <c r="CM234" s="307"/>
      <c r="CN234" s="307"/>
      <c r="CO234" s="307"/>
      <c r="CP234" s="307"/>
      <c r="CQ234" s="307"/>
      <c r="CR234" s="307"/>
      <c r="CS234" s="307"/>
      <c r="CT234" s="307"/>
      <c r="CU234" s="307"/>
      <c r="CV234" s="307"/>
      <c r="CW234" s="307"/>
      <c r="CX234" s="307"/>
      <c r="CY234" s="307"/>
      <c r="CZ234" s="307"/>
      <c r="DA234" s="307"/>
      <c r="DB234" s="307"/>
      <c r="DC234" s="307"/>
      <c r="DD234" s="307"/>
      <c r="DE234" s="307"/>
      <c r="DF234" s="307"/>
      <c r="DG234" s="307"/>
      <c r="DH234" s="307"/>
      <c r="DI234" s="307"/>
      <c r="DJ234" s="307"/>
      <c r="DK234" s="307"/>
      <c r="DL234" s="307"/>
      <c r="DM234" s="307"/>
      <c r="DN234" s="307"/>
      <c r="DO234" s="307"/>
      <c r="DP234" s="307"/>
      <c r="DQ234" s="307"/>
      <c r="DR234" s="307"/>
      <c r="DS234" s="307"/>
      <c r="DT234" s="307"/>
      <c r="DU234" s="307"/>
      <c r="DV234" s="307"/>
      <c r="DW234" s="307"/>
      <c r="DX234" s="307"/>
      <c r="DY234" s="307"/>
      <c r="DZ234" s="307"/>
      <c r="EA234" s="307"/>
      <c r="EB234" s="307"/>
      <c r="EC234" s="307"/>
      <c r="ED234" s="307"/>
      <c r="EE234" s="307"/>
      <c r="EF234" s="307"/>
      <c r="EG234" s="307"/>
      <c r="EH234" s="307"/>
      <c r="EI234" s="307"/>
      <c r="EJ234" s="307"/>
      <c r="EK234" s="307"/>
    </row>
    <row r="235" spans="1:141" s="299" customFormat="1">
      <c r="A235" s="307"/>
      <c r="B235" s="307"/>
      <c r="C235" s="307"/>
      <c r="D235" s="307"/>
      <c r="E235" s="307"/>
      <c r="F235" s="307"/>
      <c r="G235" s="307"/>
      <c r="H235" s="307"/>
      <c r="I235" s="307"/>
      <c r="J235" s="307"/>
      <c r="K235" s="307"/>
      <c r="L235" s="307"/>
      <c r="M235" s="307"/>
      <c r="N235" s="307"/>
      <c r="O235" s="307"/>
      <c r="P235" s="307"/>
      <c r="Q235" s="307"/>
      <c r="R235" s="307"/>
      <c r="S235" s="307"/>
      <c r="T235" s="307"/>
      <c r="U235" s="307"/>
      <c r="V235" s="307"/>
      <c r="W235" s="307"/>
      <c r="X235" s="307"/>
      <c r="Y235" s="307"/>
      <c r="Z235" s="307"/>
      <c r="AA235" s="307"/>
      <c r="AB235" s="307"/>
      <c r="AC235" s="307"/>
      <c r="AD235" s="307"/>
      <c r="AE235" s="307"/>
      <c r="AF235" s="307"/>
      <c r="AG235" s="307"/>
      <c r="AH235" s="307"/>
      <c r="AI235" s="307"/>
      <c r="AJ235" s="307"/>
      <c r="AK235" s="307"/>
      <c r="AL235" s="307"/>
      <c r="AM235" s="307"/>
      <c r="AN235" s="307"/>
      <c r="AO235" s="307"/>
      <c r="AP235" s="307"/>
      <c r="AQ235" s="307"/>
      <c r="AR235" s="307"/>
      <c r="AS235" s="307"/>
      <c r="AT235" s="307"/>
      <c r="AU235" s="307"/>
      <c r="AV235" s="307"/>
      <c r="AW235" s="307"/>
      <c r="AX235" s="307"/>
      <c r="AY235" s="307"/>
      <c r="AZ235" s="307"/>
      <c r="BA235" s="307"/>
      <c r="BB235" s="307"/>
      <c r="BC235" s="307"/>
      <c r="BD235" s="307"/>
      <c r="BE235" s="307"/>
      <c r="BF235" s="307"/>
      <c r="BG235" s="307"/>
      <c r="BH235" s="307"/>
      <c r="BI235" s="307"/>
      <c r="BJ235" s="307"/>
      <c r="BK235" s="307"/>
      <c r="BL235" s="307"/>
      <c r="BM235" s="307"/>
      <c r="BN235" s="307"/>
      <c r="BO235" s="307"/>
      <c r="BP235" s="307"/>
      <c r="BQ235" s="307"/>
      <c r="BR235" s="307"/>
      <c r="BS235" s="307"/>
      <c r="BT235" s="307"/>
      <c r="BU235" s="307"/>
      <c r="BV235" s="307"/>
      <c r="BW235" s="307"/>
      <c r="BX235" s="307"/>
      <c r="BY235" s="307"/>
      <c r="BZ235" s="307"/>
      <c r="CA235" s="307"/>
      <c r="CB235" s="307"/>
      <c r="CC235" s="307"/>
      <c r="CD235" s="307"/>
      <c r="CE235" s="307"/>
      <c r="CF235" s="307"/>
      <c r="CG235" s="307"/>
      <c r="CH235" s="307"/>
      <c r="CI235" s="307"/>
      <c r="CJ235" s="307"/>
      <c r="CK235" s="307"/>
      <c r="CL235" s="307"/>
      <c r="CM235" s="307"/>
      <c r="CN235" s="307"/>
      <c r="CO235" s="307"/>
      <c r="CP235" s="307"/>
      <c r="CQ235" s="307"/>
      <c r="CR235" s="307"/>
      <c r="CS235" s="307"/>
      <c r="CT235" s="307"/>
      <c r="CU235" s="307"/>
      <c r="CV235" s="307"/>
      <c r="CW235" s="307"/>
      <c r="CX235" s="307"/>
      <c r="CY235" s="307"/>
      <c r="CZ235" s="307"/>
      <c r="DA235" s="307"/>
      <c r="DB235" s="307"/>
      <c r="DC235" s="307"/>
      <c r="DD235" s="307"/>
      <c r="DE235" s="307"/>
      <c r="DF235" s="307"/>
      <c r="DG235" s="307"/>
      <c r="DH235" s="307"/>
      <c r="DI235" s="307"/>
      <c r="DJ235" s="307"/>
      <c r="DK235" s="307"/>
      <c r="DL235" s="307"/>
      <c r="DM235" s="307"/>
      <c r="DN235" s="307"/>
      <c r="DO235" s="307"/>
      <c r="DP235" s="307"/>
      <c r="DQ235" s="307"/>
      <c r="DR235" s="307"/>
      <c r="DS235" s="307"/>
      <c r="DT235" s="307"/>
      <c r="DU235" s="307"/>
      <c r="DV235" s="307"/>
      <c r="DW235" s="307"/>
      <c r="DX235" s="307"/>
      <c r="DY235" s="307"/>
      <c r="DZ235" s="307"/>
      <c r="EA235" s="307"/>
      <c r="EB235" s="307"/>
      <c r="EC235" s="307"/>
      <c r="ED235" s="307"/>
      <c r="EE235" s="307"/>
      <c r="EF235" s="307"/>
      <c r="EG235" s="307"/>
      <c r="EH235" s="307"/>
      <c r="EI235" s="307"/>
      <c r="EJ235" s="307"/>
      <c r="EK235" s="307"/>
    </row>
    <row r="236" spans="1:141" s="299" customFormat="1">
      <c r="A236" s="307"/>
      <c r="B236" s="307"/>
      <c r="C236" s="307"/>
      <c r="D236" s="307"/>
      <c r="E236" s="307"/>
      <c r="F236" s="307"/>
      <c r="G236" s="307"/>
      <c r="H236" s="307"/>
      <c r="I236" s="307"/>
      <c r="J236" s="307"/>
      <c r="K236" s="307"/>
      <c r="L236" s="307"/>
      <c r="M236" s="307"/>
      <c r="N236" s="307"/>
      <c r="O236" s="307"/>
      <c r="P236" s="307"/>
      <c r="Q236" s="307"/>
      <c r="R236" s="307"/>
      <c r="S236" s="307"/>
      <c r="T236" s="307"/>
      <c r="U236" s="307"/>
      <c r="V236" s="307"/>
      <c r="W236" s="307"/>
      <c r="X236" s="307"/>
      <c r="Y236" s="307"/>
      <c r="Z236" s="307"/>
      <c r="AA236" s="307"/>
      <c r="AB236" s="307"/>
      <c r="AC236" s="307"/>
      <c r="AD236" s="307"/>
      <c r="AE236" s="307"/>
      <c r="AF236" s="307"/>
      <c r="AG236" s="307"/>
      <c r="AH236" s="307"/>
      <c r="AI236" s="307"/>
      <c r="AJ236" s="307"/>
      <c r="AK236" s="307"/>
      <c r="AL236" s="307"/>
      <c r="AM236" s="307"/>
      <c r="AN236" s="307"/>
      <c r="AO236" s="307"/>
      <c r="AP236" s="307"/>
      <c r="AQ236" s="307"/>
      <c r="AR236" s="307"/>
      <c r="AS236" s="307"/>
      <c r="AT236" s="307"/>
      <c r="AU236" s="307"/>
      <c r="AV236" s="307"/>
      <c r="AW236" s="307"/>
      <c r="AX236" s="307"/>
      <c r="AY236" s="307"/>
      <c r="AZ236" s="307"/>
      <c r="BA236" s="307"/>
      <c r="BB236" s="307"/>
      <c r="BC236" s="307"/>
      <c r="BD236" s="307"/>
      <c r="BE236" s="307"/>
      <c r="BF236" s="307"/>
      <c r="BG236" s="307"/>
      <c r="BH236" s="307"/>
      <c r="BI236" s="307"/>
      <c r="BJ236" s="307"/>
      <c r="BK236" s="307"/>
      <c r="BL236" s="307"/>
      <c r="BM236" s="307"/>
      <c r="BN236" s="307"/>
      <c r="BO236" s="307"/>
      <c r="BP236" s="307"/>
      <c r="BQ236" s="307"/>
      <c r="BR236" s="307"/>
      <c r="BS236" s="307"/>
      <c r="BT236" s="307"/>
      <c r="BU236" s="307"/>
      <c r="BV236" s="307"/>
      <c r="BW236" s="307"/>
      <c r="BX236" s="307"/>
      <c r="BY236" s="307"/>
      <c r="BZ236" s="307"/>
      <c r="CA236" s="307"/>
      <c r="CB236" s="307"/>
      <c r="CC236" s="307"/>
      <c r="CD236" s="307"/>
      <c r="CE236" s="307"/>
      <c r="CF236" s="307"/>
      <c r="CG236" s="307"/>
      <c r="CH236" s="307"/>
      <c r="CI236" s="307"/>
      <c r="CJ236" s="307"/>
      <c r="CK236" s="307"/>
      <c r="CL236" s="307"/>
      <c r="CM236" s="307"/>
      <c r="CN236" s="307"/>
      <c r="CO236" s="307"/>
      <c r="CP236" s="307"/>
      <c r="CQ236" s="307"/>
      <c r="CR236" s="307"/>
      <c r="CS236" s="307"/>
      <c r="CT236" s="307"/>
      <c r="CU236" s="307"/>
      <c r="CV236" s="307"/>
      <c r="CW236" s="307"/>
      <c r="CX236" s="307"/>
      <c r="CY236" s="307"/>
      <c r="CZ236" s="307"/>
      <c r="DA236" s="307"/>
      <c r="DB236" s="307"/>
      <c r="DC236" s="307"/>
      <c r="DD236" s="307"/>
      <c r="DE236" s="307"/>
      <c r="DF236" s="307"/>
      <c r="DG236" s="307"/>
      <c r="DH236" s="307"/>
      <c r="DI236" s="307"/>
      <c r="DJ236" s="307"/>
      <c r="DK236" s="307"/>
      <c r="DL236" s="307"/>
      <c r="DM236" s="307"/>
      <c r="DN236" s="307"/>
      <c r="DO236" s="307"/>
      <c r="DP236" s="307"/>
      <c r="DQ236" s="307"/>
      <c r="DR236" s="307"/>
      <c r="DS236" s="307"/>
      <c r="DT236" s="307"/>
      <c r="DU236" s="307"/>
      <c r="DV236" s="307"/>
      <c r="DW236" s="307"/>
      <c r="DX236" s="307"/>
      <c r="DY236" s="307"/>
      <c r="DZ236" s="307"/>
      <c r="EA236" s="307"/>
      <c r="EB236" s="307"/>
      <c r="EC236" s="307"/>
      <c r="ED236" s="307"/>
      <c r="EE236" s="307"/>
      <c r="EF236" s="307"/>
      <c r="EG236" s="307"/>
      <c r="EH236" s="307"/>
      <c r="EI236" s="307"/>
      <c r="EJ236" s="307"/>
      <c r="EK236" s="307"/>
    </row>
    <row r="237" spans="1:141" s="299" customFormat="1">
      <c r="A237" s="307"/>
      <c r="B237" s="307"/>
      <c r="C237" s="307"/>
      <c r="D237" s="307"/>
      <c r="E237" s="307"/>
      <c r="F237" s="307"/>
      <c r="G237" s="307"/>
      <c r="H237" s="307"/>
      <c r="I237" s="307"/>
      <c r="J237" s="307"/>
      <c r="K237" s="307"/>
      <c r="L237" s="307"/>
      <c r="M237" s="307"/>
      <c r="N237" s="307"/>
      <c r="O237" s="307"/>
      <c r="P237" s="307"/>
      <c r="Q237" s="307"/>
      <c r="R237" s="307"/>
      <c r="S237" s="307"/>
      <c r="T237" s="307"/>
      <c r="U237" s="307"/>
      <c r="V237" s="307"/>
      <c r="W237" s="307"/>
      <c r="X237" s="307"/>
      <c r="Y237" s="307"/>
      <c r="Z237" s="307"/>
      <c r="AA237" s="307"/>
      <c r="AB237" s="307"/>
      <c r="AC237" s="307"/>
      <c r="AD237" s="307"/>
      <c r="AE237" s="307"/>
      <c r="AF237" s="307"/>
      <c r="AG237" s="307"/>
      <c r="AH237" s="307"/>
      <c r="AI237" s="307"/>
      <c r="AJ237" s="307"/>
      <c r="AK237" s="307"/>
      <c r="AL237" s="307"/>
      <c r="AM237" s="307"/>
      <c r="AN237" s="307"/>
      <c r="AO237" s="307"/>
      <c r="AP237" s="307"/>
      <c r="AQ237" s="307"/>
      <c r="AR237" s="307"/>
      <c r="AS237" s="307"/>
      <c r="AT237" s="307"/>
      <c r="AU237" s="307"/>
      <c r="AV237" s="307"/>
      <c r="AW237" s="307"/>
      <c r="AX237" s="307"/>
      <c r="AY237" s="307"/>
      <c r="AZ237" s="307"/>
      <c r="BA237" s="307"/>
      <c r="BB237" s="307"/>
      <c r="BC237" s="307"/>
      <c r="BD237" s="307"/>
      <c r="BE237" s="307"/>
      <c r="BF237" s="307"/>
      <c r="BG237" s="307"/>
      <c r="BH237" s="307"/>
      <c r="BI237" s="307"/>
      <c r="BJ237" s="307"/>
      <c r="BK237" s="307"/>
      <c r="BL237" s="307"/>
      <c r="BM237" s="307"/>
      <c r="BN237" s="307"/>
      <c r="BO237" s="307"/>
      <c r="BP237" s="307"/>
      <c r="BQ237" s="307"/>
      <c r="BR237" s="307"/>
      <c r="BS237" s="307"/>
      <c r="BT237" s="307"/>
      <c r="BU237" s="307"/>
      <c r="BV237" s="307"/>
      <c r="BW237" s="307"/>
      <c r="BX237" s="307"/>
      <c r="BY237" s="307"/>
      <c r="BZ237" s="307"/>
      <c r="CA237" s="307"/>
      <c r="CB237" s="307"/>
      <c r="CC237" s="307"/>
      <c r="CD237" s="307"/>
      <c r="CE237" s="307"/>
      <c r="CF237" s="307"/>
      <c r="CG237" s="307"/>
      <c r="CH237" s="307"/>
      <c r="CI237" s="307"/>
      <c r="CJ237" s="307"/>
      <c r="CK237" s="307"/>
      <c r="CL237" s="307"/>
      <c r="CM237" s="307"/>
      <c r="CN237" s="307"/>
      <c r="CO237" s="307"/>
      <c r="CP237" s="307"/>
      <c r="CQ237" s="307"/>
      <c r="CR237" s="307"/>
      <c r="CS237" s="307"/>
      <c r="CT237" s="307"/>
      <c r="CU237" s="307"/>
      <c r="CV237" s="307"/>
      <c r="CW237" s="307"/>
      <c r="CX237" s="307"/>
      <c r="CY237" s="307"/>
      <c r="CZ237" s="307"/>
      <c r="DA237" s="307"/>
      <c r="DB237" s="307"/>
      <c r="DC237" s="307"/>
      <c r="DD237" s="307"/>
      <c r="DE237" s="307"/>
      <c r="DF237" s="307"/>
      <c r="DG237" s="307"/>
      <c r="DH237" s="307"/>
      <c r="DI237" s="307"/>
      <c r="DJ237" s="307"/>
      <c r="DK237" s="307"/>
      <c r="DL237" s="307"/>
      <c r="DM237" s="307"/>
      <c r="DN237" s="307"/>
      <c r="DO237" s="307"/>
      <c r="DP237" s="307"/>
      <c r="DQ237" s="307"/>
      <c r="DR237" s="307"/>
      <c r="DS237" s="307"/>
      <c r="DT237" s="307"/>
      <c r="DU237" s="307"/>
      <c r="DV237" s="307"/>
      <c r="DW237" s="307"/>
      <c r="DX237" s="307"/>
      <c r="DY237" s="307"/>
      <c r="DZ237" s="307"/>
      <c r="EA237" s="307"/>
      <c r="EB237" s="307"/>
      <c r="EC237" s="307"/>
      <c r="ED237" s="307"/>
      <c r="EE237" s="307"/>
      <c r="EF237" s="307"/>
      <c r="EG237" s="307"/>
      <c r="EH237" s="307"/>
      <c r="EI237" s="307"/>
      <c r="EJ237" s="307"/>
      <c r="EK237" s="307"/>
    </row>
    <row r="238" spans="1:141" s="299" customFormat="1">
      <c r="A238" s="307"/>
      <c r="B238" s="307"/>
      <c r="C238" s="307"/>
      <c r="D238" s="307"/>
      <c r="E238" s="307"/>
      <c r="F238" s="307"/>
      <c r="G238" s="307"/>
      <c r="H238" s="307"/>
      <c r="I238" s="307"/>
      <c r="J238" s="307"/>
      <c r="K238" s="307"/>
      <c r="L238" s="307"/>
      <c r="M238" s="307"/>
      <c r="N238" s="307"/>
      <c r="O238" s="307"/>
      <c r="P238" s="307"/>
      <c r="Q238" s="307"/>
      <c r="R238" s="307"/>
      <c r="S238" s="307"/>
      <c r="T238" s="307"/>
      <c r="U238" s="307"/>
      <c r="V238" s="307"/>
      <c r="W238" s="307"/>
      <c r="X238" s="307"/>
      <c r="Y238" s="307"/>
      <c r="Z238" s="307"/>
      <c r="AA238" s="307"/>
      <c r="AB238" s="307"/>
      <c r="AC238" s="307"/>
      <c r="AD238" s="307"/>
      <c r="AE238" s="307"/>
      <c r="AF238" s="307"/>
      <c r="AG238" s="307"/>
      <c r="AH238" s="307"/>
      <c r="AI238" s="307"/>
      <c r="AJ238" s="307"/>
      <c r="AK238" s="307"/>
      <c r="AL238" s="307"/>
      <c r="AM238" s="307"/>
      <c r="AN238" s="307"/>
      <c r="AO238" s="307"/>
      <c r="AP238" s="307"/>
      <c r="AQ238" s="307"/>
      <c r="AR238" s="307"/>
      <c r="AS238" s="307"/>
      <c r="AT238" s="307"/>
      <c r="AU238" s="307"/>
      <c r="AV238" s="307"/>
      <c r="AW238" s="307"/>
      <c r="AX238" s="307"/>
      <c r="AY238" s="307"/>
      <c r="AZ238" s="307"/>
      <c r="BA238" s="307"/>
      <c r="BB238" s="307"/>
      <c r="BC238" s="307"/>
      <c r="BD238" s="307"/>
      <c r="BE238" s="307"/>
      <c r="BF238" s="307"/>
      <c r="BG238" s="307"/>
      <c r="BH238" s="307"/>
      <c r="BI238" s="307"/>
      <c r="BJ238" s="307"/>
      <c r="BK238" s="307"/>
      <c r="BL238" s="307"/>
      <c r="BM238" s="307"/>
      <c r="BN238" s="307"/>
      <c r="BO238" s="307"/>
      <c r="BP238" s="307"/>
      <c r="BQ238" s="307"/>
      <c r="BR238" s="307"/>
      <c r="BS238" s="307"/>
      <c r="BT238" s="307"/>
      <c r="BU238" s="307"/>
      <c r="BV238" s="307"/>
      <c r="BW238" s="307"/>
      <c r="BX238" s="307"/>
      <c r="BY238" s="307"/>
      <c r="BZ238" s="307"/>
      <c r="CA238" s="307"/>
      <c r="CB238" s="307"/>
      <c r="CC238" s="307"/>
      <c r="CD238" s="307"/>
      <c r="CE238" s="307"/>
      <c r="CF238" s="307"/>
      <c r="CG238" s="307"/>
      <c r="CH238" s="307"/>
      <c r="CI238" s="307"/>
      <c r="CJ238" s="307"/>
      <c r="CK238" s="307"/>
      <c r="CL238" s="307"/>
      <c r="CM238" s="307"/>
      <c r="CN238" s="307"/>
      <c r="CO238" s="307"/>
      <c r="CP238" s="307"/>
      <c r="CQ238" s="307"/>
      <c r="CR238" s="307"/>
      <c r="CS238" s="307"/>
      <c r="CT238" s="307"/>
      <c r="CU238" s="307"/>
      <c r="CV238" s="307"/>
      <c r="CW238" s="307"/>
      <c r="CX238" s="307"/>
      <c r="CY238" s="307"/>
      <c r="CZ238" s="307"/>
      <c r="DA238" s="307"/>
      <c r="DB238" s="307"/>
      <c r="DC238" s="307"/>
      <c r="DD238" s="307"/>
      <c r="DE238" s="307"/>
      <c r="DF238" s="307"/>
      <c r="DG238" s="307"/>
      <c r="DH238" s="307"/>
      <c r="DI238" s="307"/>
      <c r="DJ238" s="307"/>
      <c r="DK238" s="307"/>
      <c r="DL238" s="307"/>
      <c r="DM238" s="307"/>
      <c r="DN238" s="307"/>
      <c r="DO238" s="307"/>
      <c r="DP238" s="307"/>
      <c r="DQ238" s="307"/>
      <c r="DR238" s="307"/>
      <c r="DS238" s="307"/>
      <c r="DT238" s="307"/>
      <c r="DU238" s="307"/>
      <c r="DV238" s="307"/>
      <c r="DW238" s="307"/>
      <c r="DX238" s="307"/>
      <c r="DY238" s="307"/>
      <c r="DZ238" s="307"/>
      <c r="EA238" s="307"/>
      <c r="EB238" s="307"/>
      <c r="EC238" s="307"/>
      <c r="ED238" s="307"/>
      <c r="EE238" s="307"/>
      <c r="EF238" s="307"/>
      <c r="EG238" s="307"/>
      <c r="EH238" s="307"/>
      <c r="EI238" s="307"/>
      <c r="EJ238" s="307"/>
      <c r="EK238" s="307"/>
    </row>
    <row r="239" spans="1:141" s="299" customFormat="1">
      <c r="A239" s="307"/>
      <c r="B239" s="307"/>
      <c r="C239" s="307"/>
      <c r="D239" s="307"/>
      <c r="E239" s="307"/>
      <c r="F239" s="307"/>
      <c r="G239" s="307"/>
      <c r="H239" s="307"/>
      <c r="I239" s="307"/>
      <c r="J239" s="307"/>
      <c r="K239" s="307"/>
      <c r="L239" s="307"/>
      <c r="M239" s="307"/>
      <c r="N239" s="307"/>
      <c r="O239" s="307"/>
      <c r="P239" s="307"/>
      <c r="Q239" s="307"/>
      <c r="R239" s="307"/>
      <c r="S239" s="307"/>
      <c r="T239" s="307"/>
      <c r="U239" s="307"/>
      <c r="V239" s="307"/>
      <c r="W239" s="307"/>
      <c r="X239" s="307"/>
      <c r="Y239" s="307"/>
      <c r="Z239" s="307"/>
      <c r="AA239" s="307"/>
      <c r="AB239" s="307"/>
      <c r="AC239" s="307"/>
      <c r="AD239" s="307"/>
      <c r="AE239" s="307"/>
      <c r="AF239" s="307"/>
      <c r="AG239" s="307"/>
      <c r="AH239" s="307"/>
      <c r="AI239" s="307"/>
      <c r="AJ239" s="307"/>
      <c r="AK239" s="307"/>
      <c r="AL239" s="307"/>
      <c r="AM239" s="307"/>
      <c r="AN239" s="307"/>
      <c r="AO239" s="307"/>
      <c r="AP239" s="307"/>
      <c r="AQ239" s="307"/>
      <c r="AR239" s="307"/>
      <c r="AS239" s="307"/>
      <c r="AT239" s="307"/>
      <c r="AU239" s="307"/>
      <c r="AV239" s="307"/>
      <c r="AW239" s="307"/>
      <c r="AX239" s="307"/>
      <c r="AY239" s="307"/>
      <c r="AZ239" s="307"/>
      <c r="BA239" s="307"/>
      <c r="BB239" s="307"/>
      <c r="BC239" s="307"/>
      <c r="BD239" s="307"/>
      <c r="BE239" s="307"/>
      <c r="BF239" s="307"/>
      <c r="BG239" s="307"/>
      <c r="BH239" s="307"/>
      <c r="BI239" s="307"/>
      <c r="BJ239" s="307"/>
      <c r="BK239" s="307"/>
      <c r="BL239" s="307"/>
      <c r="BM239" s="307"/>
      <c r="BN239" s="307"/>
      <c r="BO239" s="307"/>
      <c r="BP239" s="307"/>
      <c r="BQ239" s="307"/>
      <c r="BR239" s="307"/>
      <c r="BS239" s="307"/>
      <c r="BT239" s="307"/>
      <c r="BU239" s="307"/>
      <c r="BV239" s="307"/>
      <c r="BW239" s="307"/>
      <c r="BX239" s="307"/>
      <c r="BY239" s="307"/>
      <c r="BZ239" s="307"/>
      <c r="CA239" s="307"/>
      <c r="CB239" s="307"/>
      <c r="CC239" s="307"/>
      <c r="CD239" s="307"/>
      <c r="CE239" s="307"/>
      <c r="CF239" s="307"/>
      <c r="CG239" s="307"/>
      <c r="CH239" s="307"/>
      <c r="CI239" s="307"/>
      <c r="CJ239" s="307"/>
      <c r="CK239" s="307"/>
      <c r="CL239" s="307"/>
      <c r="CM239" s="307"/>
      <c r="CN239" s="307"/>
      <c r="CO239" s="307"/>
      <c r="CP239" s="307"/>
      <c r="CQ239" s="307"/>
      <c r="CR239" s="307"/>
      <c r="CS239" s="307"/>
      <c r="CT239" s="307"/>
      <c r="CU239" s="307"/>
      <c r="CV239" s="307"/>
      <c r="CW239" s="307"/>
      <c r="CX239" s="307"/>
      <c r="CY239" s="307"/>
      <c r="CZ239" s="307"/>
      <c r="DA239" s="307"/>
      <c r="DB239" s="307"/>
      <c r="DC239" s="307"/>
      <c r="DD239" s="307"/>
      <c r="DE239" s="307"/>
      <c r="DF239" s="307"/>
      <c r="DG239" s="307"/>
      <c r="DH239" s="307"/>
      <c r="DI239" s="307"/>
      <c r="DJ239" s="307"/>
      <c r="DK239" s="307"/>
      <c r="DL239" s="307"/>
      <c r="DM239" s="307"/>
      <c r="DN239" s="307"/>
      <c r="DO239" s="307"/>
      <c r="DP239" s="307"/>
      <c r="DQ239" s="307"/>
      <c r="DR239" s="307"/>
      <c r="DS239" s="307"/>
      <c r="DT239" s="307"/>
      <c r="DU239" s="307"/>
      <c r="DV239" s="307"/>
      <c r="DW239" s="307"/>
      <c r="DX239" s="307"/>
      <c r="DY239" s="307"/>
      <c r="DZ239" s="307"/>
      <c r="EA239" s="307"/>
      <c r="EB239" s="307"/>
      <c r="EC239" s="307"/>
      <c r="ED239" s="307"/>
      <c r="EE239" s="307"/>
      <c r="EF239" s="307"/>
      <c r="EG239" s="307"/>
      <c r="EH239" s="307"/>
      <c r="EI239" s="307"/>
      <c r="EJ239" s="307"/>
      <c r="EK239" s="307"/>
    </row>
    <row r="240" spans="1:141" s="299" customFormat="1">
      <c r="A240" s="307"/>
      <c r="B240" s="307"/>
      <c r="C240" s="307"/>
      <c r="D240" s="307"/>
      <c r="E240" s="307"/>
      <c r="F240" s="307"/>
      <c r="G240" s="307"/>
      <c r="H240" s="307"/>
      <c r="I240" s="307"/>
      <c r="J240" s="307"/>
      <c r="K240" s="307"/>
      <c r="L240" s="307"/>
      <c r="M240" s="307"/>
      <c r="N240" s="307"/>
      <c r="O240" s="307"/>
      <c r="P240" s="307"/>
      <c r="Q240" s="307"/>
      <c r="R240" s="307"/>
      <c r="S240" s="307"/>
      <c r="T240" s="307"/>
      <c r="U240" s="307"/>
      <c r="V240" s="307"/>
      <c r="W240" s="307"/>
      <c r="X240" s="307"/>
      <c r="Y240" s="307"/>
      <c r="Z240" s="307"/>
      <c r="AA240" s="307"/>
      <c r="AB240" s="307"/>
      <c r="AC240" s="307"/>
      <c r="AD240" s="307"/>
      <c r="AE240" s="307"/>
      <c r="AF240" s="307"/>
      <c r="AG240" s="307"/>
      <c r="AH240" s="307"/>
      <c r="AI240" s="307"/>
      <c r="AJ240" s="307"/>
      <c r="AK240" s="307"/>
      <c r="AL240" s="307"/>
      <c r="AM240" s="307"/>
      <c r="AN240" s="307"/>
      <c r="AO240" s="307"/>
      <c r="AP240" s="307"/>
      <c r="AQ240" s="307"/>
      <c r="AR240" s="307"/>
      <c r="AS240" s="307"/>
      <c r="AT240" s="307"/>
      <c r="AU240" s="307"/>
      <c r="AV240" s="307"/>
      <c r="AW240" s="307"/>
      <c r="AX240" s="307"/>
      <c r="AY240" s="307"/>
      <c r="AZ240" s="307"/>
      <c r="BA240" s="307"/>
      <c r="BB240" s="307"/>
      <c r="BC240" s="307"/>
      <c r="BD240" s="307"/>
      <c r="BE240" s="307"/>
      <c r="BF240" s="307"/>
      <c r="BG240" s="307"/>
      <c r="BH240" s="307"/>
      <c r="BI240" s="307"/>
      <c r="BJ240" s="307"/>
      <c r="BK240" s="307"/>
      <c r="BL240" s="307"/>
      <c r="BM240" s="307"/>
      <c r="BN240" s="307"/>
      <c r="BO240" s="307"/>
      <c r="BP240" s="307"/>
      <c r="BQ240" s="307"/>
      <c r="BR240" s="307"/>
      <c r="BS240" s="307"/>
      <c r="BT240" s="307"/>
      <c r="BU240" s="307"/>
      <c r="BV240" s="307"/>
      <c r="BW240" s="307"/>
      <c r="BX240" s="307"/>
      <c r="BY240" s="307"/>
      <c r="BZ240" s="307"/>
      <c r="CA240" s="307"/>
      <c r="CB240" s="307"/>
      <c r="CC240" s="307"/>
      <c r="CD240" s="307"/>
      <c r="CE240" s="307"/>
      <c r="CF240" s="307"/>
      <c r="CG240" s="307"/>
      <c r="CH240" s="307"/>
      <c r="CI240" s="307"/>
      <c r="CJ240" s="307"/>
      <c r="CK240" s="307"/>
      <c r="CL240" s="307"/>
      <c r="CM240" s="307"/>
      <c r="CN240" s="307"/>
      <c r="CO240" s="307"/>
      <c r="CP240" s="307"/>
      <c r="CQ240" s="307"/>
      <c r="CR240" s="307"/>
      <c r="CS240" s="307"/>
      <c r="CT240" s="307"/>
      <c r="CU240" s="307"/>
      <c r="CV240" s="307"/>
      <c r="CW240" s="307"/>
      <c r="CX240" s="307"/>
      <c r="CY240" s="307"/>
      <c r="CZ240" s="307"/>
      <c r="DA240" s="307"/>
      <c r="DB240" s="307"/>
      <c r="DC240" s="307"/>
      <c r="DD240" s="307"/>
      <c r="DE240" s="307"/>
      <c r="DF240" s="307"/>
      <c r="DG240" s="307"/>
      <c r="DH240" s="307"/>
      <c r="DI240" s="307"/>
      <c r="DJ240" s="307"/>
      <c r="DK240" s="307"/>
      <c r="DL240" s="307"/>
      <c r="DM240" s="307"/>
      <c r="DN240" s="307"/>
      <c r="DO240" s="307"/>
      <c r="DP240" s="307"/>
      <c r="DQ240" s="307"/>
      <c r="DR240" s="307"/>
      <c r="DS240" s="307"/>
      <c r="DT240" s="307"/>
      <c r="DU240" s="307"/>
      <c r="DV240" s="307"/>
      <c r="DW240" s="307"/>
      <c r="DX240" s="307"/>
      <c r="DY240" s="307"/>
      <c r="DZ240" s="307"/>
      <c r="EA240" s="307"/>
      <c r="EB240" s="307"/>
      <c r="EC240" s="307"/>
      <c r="ED240" s="307"/>
      <c r="EE240" s="307"/>
      <c r="EF240" s="307"/>
      <c r="EG240" s="307"/>
      <c r="EH240" s="307"/>
      <c r="EI240" s="307"/>
      <c r="EJ240" s="307"/>
      <c r="EK240" s="307"/>
    </row>
    <row r="241" spans="1:141" s="299" customFormat="1">
      <c r="A241" s="307"/>
      <c r="B241" s="307"/>
      <c r="C241" s="307"/>
      <c r="D241" s="307"/>
      <c r="E241" s="307"/>
      <c r="F241" s="307"/>
      <c r="G241" s="307"/>
      <c r="H241" s="307"/>
      <c r="I241" s="307"/>
      <c r="J241" s="307"/>
      <c r="K241" s="307"/>
      <c r="L241" s="307"/>
      <c r="M241" s="307"/>
      <c r="N241" s="307"/>
      <c r="O241" s="307"/>
      <c r="P241" s="307"/>
      <c r="Q241" s="307"/>
      <c r="R241" s="307"/>
      <c r="S241" s="307"/>
      <c r="T241" s="307"/>
      <c r="U241" s="307"/>
      <c r="V241" s="307"/>
      <c r="W241" s="307"/>
      <c r="X241" s="307"/>
      <c r="Y241" s="307"/>
      <c r="Z241" s="307"/>
      <c r="AA241" s="307"/>
      <c r="AB241" s="307"/>
      <c r="AC241" s="307"/>
      <c r="AD241" s="307"/>
      <c r="AE241" s="307"/>
      <c r="AF241" s="307"/>
      <c r="AG241" s="307"/>
      <c r="AH241" s="307"/>
      <c r="AI241" s="307"/>
      <c r="AJ241" s="307"/>
      <c r="AK241" s="307"/>
      <c r="AL241" s="307"/>
      <c r="AM241" s="307"/>
      <c r="AN241" s="307"/>
      <c r="AO241" s="307"/>
      <c r="AP241" s="307"/>
      <c r="AQ241" s="307"/>
      <c r="AR241" s="307"/>
      <c r="AS241" s="307"/>
      <c r="AT241" s="307"/>
      <c r="AU241" s="307"/>
      <c r="AV241" s="307"/>
      <c r="AW241" s="307"/>
      <c r="AX241" s="307"/>
      <c r="AY241" s="307"/>
      <c r="AZ241" s="307"/>
      <c r="BA241" s="307"/>
      <c r="BB241" s="307"/>
      <c r="BC241" s="307"/>
      <c r="BD241" s="307"/>
      <c r="BE241" s="307"/>
      <c r="BF241" s="307"/>
      <c r="BG241" s="307"/>
      <c r="BH241" s="307"/>
      <c r="BI241" s="307"/>
      <c r="BJ241" s="307"/>
      <c r="BK241" s="307"/>
      <c r="BL241" s="307"/>
      <c r="BM241" s="307"/>
      <c r="BN241" s="307"/>
      <c r="BO241" s="307"/>
      <c r="BP241" s="307"/>
      <c r="BQ241" s="307"/>
      <c r="BR241" s="307"/>
      <c r="BS241" s="307"/>
      <c r="BT241" s="307"/>
      <c r="BU241" s="307"/>
      <c r="BV241" s="307"/>
      <c r="BW241" s="307"/>
      <c r="BX241" s="307"/>
      <c r="BY241" s="307"/>
      <c r="BZ241" s="307"/>
      <c r="CA241" s="307"/>
      <c r="CB241" s="307"/>
      <c r="CC241" s="307"/>
      <c r="CD241" s="307"/>
      <c r="CE241" s="307"/>
      <c r="CF241" s="307"/>
      <c r="CG241" s="307"/>
      <c r="CH241" s="307"/>
      <c r="CI241" s="307"/>
      <c r="CJ241" s="307"/>
      <c r="CK241" s="307"/>
      <c r="CL241" s="307"/>
      <c r="CM241" s="307"/>
      <c r="CN241" s="307"/>
      <c r="CO241" s="307"/>
      <c r="CP241" s="307"/>
      <c r="CQ241" s="307"/>
      <c r="CR241" s="307"/>
      <c r="CS241" s="307"/>
      <c r="CT241" s="307"/>
      <c r="CU241" s="307"/>
      <c r="CV241" s="307"/>
      <c r="CW241" s="307"/>
      <c r="CX241" s="307"/>
      <c r="CY241" s="307"/>
      <c r="CZ241" s="307"/>
      <c r="DA241" s="307"/>
      <c r="DB241" s="307"/>
      <c r="DC241" s="307"/>
      <c r="DD241" s="307"/>
      <c r="DE241" s="307"/>
      <c r="DF241" s="307"/>
      <c r="DG241" s="307"/>
      <c r="DH241" s="307"/>
      <c r="DI241" s="307"/>
      <c r="DJ241" s="307"/>
      <c r="DK241" s="307"/>
      <c r="DL241" s="307"/>
      <c r="DM241" s="307"/>
      <c r="DN241" s="307"/>
      <c r="DO241" s="307"/>
      <c r="DP241" s="307"/>
      <c r="DQ241" s="307"/>
      <c r="DR241" s="307"/>
      <c r="DS241" s="307"/>
      <c r="DT241" s="307"/>
      <c r="DU241" s="307"/>
      <c r="DV241" s="307"/>
      <c r="DW241" s="307"/>
      <c r="DX241" s="307"/>
      <c r="DY241" s="307"/>
      <c r="DZ241" s="307"/>
      <c r="EA241" s="307"/>
      <c r="EB241" s="307"/>
      <c r="EC241" s="307"/>
      <c r="ED241" s="307"/>
      <c r="EE241" s="307"/>
      <c r="EF241" s="307"/>
      <c r="EG241" s="307"/>
      <c r="EH241" s="307"/>
      <c r="EI241" s="307"/>
      <c r="EJ241" s="307"/>
      <c r="EK241" s="307"/>
    </row>
    <row r="242" spans="1:141" s="299" customFormat="1">
      <c r="A242" s="307"/>
      <c r="B242" s="307"/>
      <c r="C242" s="307"/>
      <c r="D242" s="307"/>
      <c r="E242" s="307"/>
      <c r="F242" s="307"/>
      <c r="G242" s="307"/>
      <c r="H242" s="307"/>
      <c r="I242" s="307"/>
      <c r="J242" s="307"/>
      <c r="K242" s="307"/>
      <c r="L242" s="307"/>
      <c r="M242" s="307"/>
      <c r="N242" s="307"/>
      <c r="O242" s="307"/>
      <c r="P242" s="307"/>
      <c r="Q242" s="307"/>
      <c r="R242" s="307"/>
      <c r="S242" s="307"/>
      <c r="T242" s="307"/>
      <c r="U242" s="307"/>
      <c r="V242" s="307"/>
      <c r="W242" s="307"/>
      <c r="X242" s="307"/>
      <c r="Y242" s="307"/>
      <c r="Z242" s="307"/>
      <c r="AA242" s="307"/>
      <c r="AB242" s="307"/>
      <c r="AC242" s="307"/>
      <c r="AD242" s="307"/>
      <c r="AE242" s="307"/>
      <c r="AF242" s="307"/>
      <c r="AG242" s="307"/>
      <c r="AH242" s="307"/>
      <c r="AI242" s="307"/>
      <c r="AJ242" s="307"/>
      <c r="AK242" s="307"/>
      <c r="AL242" s="307"/>
      <c r="AM242" s="307"/>
      <c r="AN242" s="307"/>
      <c r="AO242" s="307"/>
      <c r="AP242" s="307"/>
      <c r="AQ242" s="307"/>
      <c r="AR242" s="307"/>
      <c r="AS242" s="307"/>
      <c r="AT242" s="307"/>
      <c r="AU242" s="307"/>
      <c r="AV242" s="307"/>
      <c r="AW242" s="307"/>
      <c r="AX242" s="307"/>
      <c r="AY242" s="307"/>
      <c r="AZ242" s="307"/>
      <c r="BA242" s="307"/>
      <c r="BB242" s="307"/>
      <c r="BC242" s="307"/>
      <c r="BD242" s="307"/>
      <c r="BE242" s="307"/>
      <c r="BF242" s="307"/>
      <c r="BG242" s="307"/>
      <c r="BH242" s="307"/>
      <c r="BI242" s="307"/>
      <c r="BJ242" s="307"/>
      <c r="BK242" s="307"/>
      <c r="BL242" s="307"/>
      <c r="BM242" s="307"/>
      <c r="BN242" s="307"/>
      <c r="BO242" s="307"/>
      <c r="BP242" s="307"/>
      <c r="BQ242" s="307"/>
      <c r="BR242" s="307"/>
      <c r="BS242" s="307"/>
      <c r="BT242" s="307"/>
      <c r="BU242" s="307"/>
      <c r="BV242" s="307"/>
      <c r="BW242" s="307"/>
      <c r="BX242" s="307"/>
      <c r="BY242" s="307"/>
      <c r="BZ242" s="307"/>
      <c r="CA242" s="307"/>
      <c r="CB242" s="307"/>
      <c r="CC242" s="307"/>
      <c r="CD242" s="307"/>
      <c r="CE242" s="307"/>
      <c r="CF242" s="307"/>
      <c r="CG242" s="307"/>
      <c r="CH242" s="307"/>
      <c r="CI242" s="307"/>
      <c r="CJ242" s="307"/>
      <c r="CK242" s="307"/>
      <c r="CL242" s="307"/>
      <c r="CM242" s="307"/>
      <c r="CN242" s="307"/>
      <c r="CO242" s="307"/>
      <c r="CP242" s="307"/>
      <c r="CQ242" s="307"/>
      <c r="CR242" s="307"/>
      <c r="CS242" s="307"/>
      <c r="CT242" s="307"/>
      <c r="CU242" s="307"/>
      <c r="CV242" s="307"/>
      <c r="CW242" s="307"/>
      <c r="CX242" s="307"/>
      <c r="CY242" s="307"/>
      <c r="CZ242" s="307"/>
      <c r="DA242" s="307"/>
      <c r="DB242" s="307"/>
      <c r="DC242" s="307"/>
      <c r="DD242" s="307"/>
      <c r="DE242" s="307"/>
      <c r="DF242" s="307"/>
      <c r="DG242" s="307"/>
      <c r="DH242" s="307"/>
      <c r="DI242" s="307"/>
      <c r="DJ242" s="307"/>
      <c r="DK242" s="307"/>
      <c r="DL242" s="307"/>
      <c r="DM242" s="307"/>
      <c r="DN242" s="307"/>
      <c r="DO242" s="307"/>
      <c r="DP242" s="307"/>
      <c r="DQ242" s="307"/>
      <c r="DR242" s="307"/>
      <c r="DS242" s="307"/>
      <c r="DT242" s="307"/>
      <c r="DU242" s="307"/>
      <c r="DV242" s="307"/>
      <c r="DW242" s="307"/>
      <c r="DX242" s="307"/>
      <c r="DY242" s="307"/>
      <c r="DZ242" s="307"/>
      <c r="EA242" s="307"/>
      <c r="EB242" s="307"/>
      <c r="EC242" s="307"/>
      <c r="ED242" s="307"/>
      <c r="EE242" s="307"/>
      <c r="EF242" s="307"/>
      <c r="EG242" s="307"/>
      <c r="EH242" s="307"/>
      <c r="EI242" s="307"/>
      <c r="EJ242" s="307"/>
      <c r="EK242" s="307"/>
    </row>
    <row r="243" spans="1:141" s="299" customFormat="1">
      <c r="A243" s="307"/>
      <c r="B243" s="307"/>
      <c r="C243" s="307"/>
      <c r="D243" s="307"/>
      <c r="E243" s="307"/>
      <c r="F243" s="307"/>
      <c r="G243" s="307"/>
      <c r="H243" s="307"/>
      <c r="I243" s="307"/>
      <c r="J243" s="307"/>
      <c r="K243" s="307"/>
      <c r="L243" s="307"/>
      <c r="M243" s="307"/>
      <c r="N243" s="307"/>
      <c r="O243" s="307"/>
      <c r="P243" s="307"/>
      <c r="Q243" s="307"/>
      <c r="R243" s="307"/>
      <c r="S243" s="307"/>
      <c r="T243" s="307"/>
      <c r="U243" s="307"/>
      <c r="V243" s="307"/>
      <c r="W243" s="307"/>
      <c r="X243" s="307"/>
      <c r="Y243" s="307"/>
      <c r="Z243" s="307"/>
      <c r="AA243" s="307"/>
      <c r="AB243" s="307"/>
      <c r="AC243" s="307"/>
      <c r="AD243" s="307"/>
      <c r="AE243" s="307"/>
      <c r="AF243" s="307"/>
      <c r="AG243" s="307"/>
      <c r="AH243" s="307"/>
      <c r="AI243" s="307"/>
      <c r="AJ243" s="307"/>
      <c r="AK243" s="307"/>
      <c r="AL243" s="307"/>
      <c r="AM243" s="307"/>
      <c r="AN243" s="307"/>
      <c r="AO243" s="307"/>
      <c r="AP243" s="307"/>
      <c r="AQ243" s="307"/>
      <c r="AR243" s="307"/>
      <c r="AS243" s="307"/>
      <c r="AT243" s="307"/>
      <c r="AU243" s="307"/>
      <c r="AV243" s="307"/>
      <c r="AW243" s="307"/>
      <c r="AX243" s="307"/>
      <c r="AY243" s="307"/>
      <c r="AZ243" s="307"/>
      <c r="BA243" s="307"/>
      <c r="BB243" s="307"/>
      <c r="BC243" s="307"/>
      <c r="BD243" s="307"/>
      <c r="BE243" s="307"/>
      <c r="BF243" s="307"/>
      <c r="BG243" s="307"/>
      <c r="BH243" s="307"/>
      <c r="BI243" s="307"/>
      <c r="BJ243" s="307"/>
      <c r="BK243" s="307"/>
      <c r="BL243" s="307"/>
      <c r="BM243" s="307"/>
      <c r="BN243" s="307"/>
      <c r="BO243" s="307"/>
      <c r="BP243" s="307"/>
      <c r="BQ243" s="307"/>
      <c r="BR243" s="307"/>
      <c r="BS243" s="307"/>
      <c r="BT243" s="307"/>
      <c r="BU243" s="307"/>
      <c r="BV243" s="307"/>
      <c r="BW243" s="307"/>
      <c r="BX243" s="307"/>
      <c r="BY243" s="307"/>
      <c r="BZ243" s="307"/>
      <c r="CA243" s="307"/>
      <c r="CB243" s="307"/>
      <c r="CC243" s="307"/>
      <c r="CD243" s="307"/>
      <c r="CE243" s="307"/>
      <c r="CF243" s="307"/>
      <c r="CG243" s="307"/>
      <c r="CH243" s="307"/>
      <c r="CI243" s="307"/>
      <c r="CJ243" s="307"/>
      <c r="CK243" s="307"/>
      <c r="CL243" s="307"/>
      <c r="CM243" s="307"/>
      <c r="CN243" s="307"/>
      <c r="CO243" s="307"/>
      <c r="CP243" s="307"/>
      <c r="CQ243" s="307"/>
      <c r="CR243" s="307"/>
      <c r="CS243" s="307"/>
      <c r="CT243" s="307"/>
      <c r="CU243" s="307"/>
      <c r="CV243" s="307"/>
      <c r="CW243" s="307"/>
      <c r="CX243" s="307"/>
      <c r="CY243" s="307"/>
      <c r="CZ243" s="307"/>
      <c r="DA243" s="307"/>
      <c r="DB243" s="307"/>
      <c r="DC243" s="307"/>
      <c r="DD243" s="307"/>
      <c r="DE243" s="307"/>
      <c r="DF243" s="307"/>
      <c r="DG243" s="307"/>
      <c r="DH243" s="307"/>
      <c r="DI243" s="307"/>
      <c r="DJ243" s="307"/>
      <c r="DK243" s="307"/>
      <c r="DL243" s="307"/>
      <c r="DM243" s="307"/>
      <c r="DN243" s="307"/>
      <c r="DO243" s="307"/>
      <c r="DP243" s="307"/>
      <c r="DQ243" s="307"/>
      <c r="DR243" s="307"/>
      <c r="DS243" s="307"/>
      <c r="DT243" s="307"/>
      <c r="DU243" s="307"/>
      <c r="DV243" s="307"/>
      <c r="DW243" s="307"/>
      <c r="DX243" s="307"/>
      <c r="DY243" s="307"/>
      <c r="DZ243" s="307"/>
      <c r="EA243" s="307"/>
      <c r="EB243" s="307"/>
      <c r="EC243" s="307"/>
      <c r="ED243" s="307"/>
      <c r="EE243" s="307"/>
      <c r="EF243" s="307"/>
      <c r="EG243" s="307"/>
      <c r="EH243" s="307"/>
      <c r="EI243" s="307"/>
      <c r="EJ243" s="307"/>
      <c r="EK243" s="307"/>
    </row>
    <row r="244" spans="1:141" s="299" customFormat="1">
      <c r="A244" s="307"/>
      <c r="B244" s="307"/>
      <c r="C244" s="307"/>
      <c r="D244" s="307"/>
      <c r="E244" s="307"/>
      <c r="F244" s="307"/>
      <c r="G244" s="307"/>
      <c r="H244" s="307"/>
      <c r="I244" s="307"/>
      <c r="J244" s="307"/>
      <c r="K244" s="307"/>
      <c r="L244" s="307"/>
      <c r="M244" s="307"/>
      <c r="N244" s="307"/>
      <c r="O244" s="307"/>
      <c r="P244" s="307"/>
      <c r="Q244" s="307"/>
      <c r="R244" s="307"/>
      <c r="S244" s="307"/>
      <c r="T244" s="307"/>
      <c r="U244" s="307"/>
      <c r="V244" s="307"/>
      <c r="W244" s="307"/>
      <c r="X244" s="307"/>
      <c r="Y244" s="307"/>
      <c r="Z244" s="307"/>
      <c r="AA244" s="307"/>
      <c r="AB244" s="307"/>
      <c r="AC244" s="307"/>
      <c r="AD244" s="307"/>
      <c r="AE244" s="307"/>
      <c r="AF244" s="307"/>
      <c r="AG244" s="307"/>
      <c r="AH244" s="307"/>
      <c r="AI244" s="307"/>
      <c r="AJ244" s="307"/>
      <c r="AK244" s="307"/>
      <c r="AL244" s="307"/>
      <c r="AM244" s="307"/>
      <c r="AN244" s="307"/>
      <c r="AO244" s="307"/>
      <c r="AP244" s="307"/>
      <c r="AQ244" s="307"/>
      <c r="AR244" s="307"/>
      <c r="AS244" s="307"/>
      <c r="AT244" s="307"/>
      <c r="AU244" s="307"/>
      <c r="AV244" s="307"/>
      <c r="AW244" s="307"/>
      <c r="AX244" s="307"/>
      <c r="AY244" s="307"/>
      <c r="AZ244" s="307"/>
      <c r="BA244" s="307"/>
      <c r="BB244" s="307"/>
      <c r="BC244" s="307"/>
      <c r="BD244" s="307"/>
      <c r="BE244" s="307"/>
      <c r="BF244" s="307"/>
      <c r="BG244" s="307"/>
      <c r="BH244" s="307"/>
      <c r="BI244" s="307"/>
      <c r="BJ244" s="307"/>
      <c r="BK244" s="307"/>
      <c r="BL244" s="307"/>
      <c r="BM244" s="307"/>
      <c r="BN244" s="307"/>
      <c r="BO244" s="307"/>
      <c r="BP244" s="307"/>
      <c r="BQ244" s="307"/>
      <c r="BR244" s="307"/>
      <c r="BS244" s="307"/>
      <c r="BT244" s="307"/>
      <c r="BU244" s="307"/>
      <c r="BV244" s="307"/>
      <c r="BW244" s="307"/>
      <c r="BX244" s="307"/>
      <c r="BY244" s="307"/>
      <c r="BZ244" s="307"/>
      <c r="CA244" s="307"/>
      <c r="CB244" s="307"/>
      <c r="CC244" s="307"/>
      <c r="CD244" s="307"/>
      <c r="CE244" s="307"/>
      <c r="CF244" s="307"/>
      <c r="CG244" s="307"/>
      <c r="CH244" s="307"/>
      <c r="CI244" s="307"/>
      <c r="CJ244" s="307"/>
      <c r="CK244" s="307"/>
      <c r="CL244" s="307"/>
      <c r="CM244" s="307"/>
      <c r="CN244" s="307"/>
      <c r="CO244" s="307"/>
      <c r="CP244" s="307"/>
      <c r="CQ244" s="307"/>
      <c r="CR244" s="307"/>
      <c r="CS244" s="307"/>
      <c r="CT244" s="307"/>
      <c r="CU244" s="307"/>
      <c r="CV244" s="307"/>
      <c r="CW244" s="307"/>
      <c r="CX244" s="307"/>
      <c r="CY244" s="307"/>
      <c r="CZ244" s="307"/>
      <c r="DA244" s="307"/>
      <c r="DB244" s="307"/>
      <c r="DC244" s="307"/>
      <c r="DD244" s="307"/>
      <c r="DE244" s="307"/>
      <c r="DF244" s="307"/>
      <c r="DG244" s="307"/>
      <c r="DH244" s="307"/>
      <c r="DI244" s="307"/>
      <c r="DJ244" s="307"/>
      <c r="DK244" s="307"/>
      <c r="DL244" s="307"/>
      <c r="DM244" s="307"/>
      <c r="DN244" s="307"/>
      <c r="DO244" s="307"/>
      <c r="DP244" s="307"/>
      <c r="DQ244" s="307"/>
      <c r="DR244" s="307"/>
      <c r="DS244" s="307"/>
      <c r="DT244" s="307"/>
      <c r="DU244" s="307"/>
      <c r="DV244" s="307"/>
      <c r="DW244" s="307"/>
      <c r="DX244" s="307"/>
      <c r="DY244" s="307"/>
      <c r="DZ244" s="307"/>
      <c r="EA244" s="307"/>
      <c r="EB244" s="307"/>
      <c r="EC244" s="307"/>
      <c r="ED244" s="307"/>
      <c r="EE244" s="307"/>
      <c r="EF244" s="307"/>
      <c r="EG244" s="307"/>
      <c r="EH244" s="307"/>
      <c r="EI244" s="307"/>
      <c r="EJ244" s="307"/>
      <c r="EK244" s="307"/>
    </row>
    <row r="245" spans="1:141" s="299" customFormat="1">
      <c r="A245" s="307"/>
      <c r="B245" s="307"/>
      <c r="C245" s="307"/>
      <c r="D245" s="307"/>
      <c r="E245" s="307"/>
      <c r="F245" s="307"/>
      <c r="G245" s="307"/>
      <c r="H245" s="307"/>
      <c r="I245" s="307"/>
      <c r="J245" s="307"/>
      <c r="K245" s="307"/>
      <c r="L245" s="307"/>
      <c r="M245" s="307"/>
      <c r="N245" s="307"/>
      <c r="O245" s="307"/>
      <c r="P245" s="307"/>
      <c r="Q245" s="307"/>
      <c r="R245" s="307"/>
      <c r="S245" s="307"/>
      <c r="T245" s="307"/>
      <c r="U245" s="307"/>
      <c r="V245" s="307"/>
      <c r="W245" s="307"/>
      <c r="X245" s="307"/>
      <c r="Y245" s="307"/>
      <c r="Z245" s="307"/>
      <c r="AA245" s="307"/>
      <c r="AB245" s="307"/>
      <c r="AC245" s="307"/>
      <c r="AD245" s="307"/>
      <c r="AE245" s="307"/>
      <c r="AF245" s="307"/>
      <c r="AG245" s="307"/>
      <c r="AH245" s="307"/>
      <c r="AI245" s="307"/>
      <c r="AJ245" s="307"/>
      <c r="AK245" s="307"/>
      <c r="AL245" s="307"/>
      <c r="AM245" s="307"/>
      <c r="AN245" s="307"/>
      <c r="AO245" s="307"/>
      <c r="AP245" s="307"/>
      <c r="AQ245" s="307"/>
      <c r="AR245" s="307"/>
      <c r="AS245" s="307"/>
      <c r="AT245" s="307"/>
      <c r="AU245" s="307"/>
      <c r="AV245" s="307"/>
      <c r="AW245" s="307"/>
      <c r="AX245" s="307"/>
      <c r="AY245" s="307"/>
      <c r="AZ245" s="307"/>
      <c r="BA245" s="307"/>
      <c r="BB245" s="307"/>
      <c r="BC245" s="307"/>
      <c r="BD245" s="307"/>
      <c r="BE245" s="307"/>
      <c r="BF245" s="307"/>
      <c r="BG245" s="307"/>
      <c r="BH245" s="307"/>
      <c r="BI245" s="307"/>
      <c r="BJ245" s="307"/>
      <c r="BK245" s="307"/>
      <c r="BL245" s="307"/>
      <c r="BM245" s="307"/>
      <c r="BN245" s="307"/>
      <c r="BO245" s="307"/>
      <c r="BP245" s="307"/>
      <c r="BQ245" s="307"/>
      <c r="BR245" s="307"/>
      <c r="BS245" s="307"/>
      <c r="BT245" s="307"/>
      <c r="BU245" s="307"/>
      <c r="BV245" s="307"/>
      <c r="BW245" s="307"/>
      <c r="BX245" s="307"/>
      <c r="BY245" s="307"/>
      <c r="BZ245" s="307"/>
      <c r="CA245" s="307"/>
      <c r="CB245" s="307"/>
      <c r="CC245" s="307"/>
      <c r="CD245" s="307"/>
      <c r="CE245" s="307"/>
      <c r="CF245" s="307"/>
      <c r="CG245" s="307"/>
      <c r="CH245" s="307"/>
      <c r="CI245" s="307"/>
      <c r="CJ245" s="307"/>
      <c r="CK245" s="307"/>
      <c r="CL245" s="307"/>
      <c r="CM245" s="307"/>
      <c r="CN245" s="307"/>
      <c r="CO245" s="307"/>
      <c r="CP245" s="307"/>
      <c r="CQ245" s="307"/>
      <c r="CR245" s="307"/>
      <c r="CS245" s="307"/>
      <c r="CT245" s="307"/>
      <c r="CU245" s="307"/>
      <c r="CV245" s="307"/>
      <c r="CW245" s="307"/>
      <c r="CX245" s="307"/>
      <c r="CY245" s="307"/>
      <c r="CZ245" s="307"/>
      <c r="DA245" s="307"/>
      <c r="DB245" s="307"/>
      <c r="DC245" s="307"/>
      <c r="DD245" s="307"/>
      <c r="DE245" s="307"/>
      <c r="DF245" s="307"/>
      <c r="DG245" s="307"/>
      <c r="DH245" s="307"/>
      <c r="DI245" s="307"/>
      <c r="DJ245" s="307"/>
      <c r="DK245" s="307"/>
      <c r="DL245" s="307"/>
      <c r="DM245" s="307"/>
      <c r="DN245" s="307"/>
      <c r="DO245" s="307"/>
      <c r="DP245" s="307"/>
      <c r="DQ245" s="307"/>
      <c r="DR245" s="307"/>
      <c r="DS245" s="307"/>
      <c r="DT245" s="307"/>
      <c r="DU245" s="307"/>
      <c r="DV245" s="307"/>
      <c r="DW245" s="307"/>
      <c r="DX245" s="307"/>
      <c r="DY245" s="307"/>
      <c r="DZ245" s="307"/>
      <c r="EA245" s="307"/>
      <c r="EB245" s="307"/>
      <c r="EC245" s="307"/>
      <c r="ED245" s="307"/>
      <c r="EE245" s="307"/>
      <c r="EF245" s="307"/>
      <c r="EG245" s="307"/>
      <c r="EH245" s="307"/>
      <c r="EI245" s="307"/>
      <c r="EJ245" s="307"/>
      <c r="EK245" s="307"/>
    </row>
    <row r="246" spans="1:141" s="299" customFormat="1">
      <c r="A246" s="307"/>
      <c r="B246" s="307"/>
      <c r="C246" s="307"/>
      <c r="D246" s="307"/>
      <c r="E246" s="307"/>
      <c r="F246" s="307"/>
      <c r="G246" s="307"/>
      <c r="H246" s="307"/>
      <c r="I246" s="307"/>
      <c r="J246" s="307"/>
      <c r="K246" s="307"/>
      <c r="L246" s="307"/>
      <c r="M246" s="307"/>
      <c r="N246" s="307"/>
      <c r="O246" s="307"/>
      <c r="P246" s="307"/>
      <c r="Q246" s="307"/>
      <c r="R246" s="307"/>
      <c r="S246" s="307"/>
      <c r="T246" s="307"/>
      <c r="U246" s="307"/>
      <c r="V246" s="307"/>
      <c r="W246" s="307"/>
      <c r="X246" s="307"/>
      <c r="Y246" s="307"/>
      <c r="Z246" s="307"/>
      <c r="AA246" s="307"/>
      <c r="AB246" s="307"/>
      <c r="AC246" s="307"/>
      <c r="AD246" s="307"/>
      <c r="AE246" s="307"/>
      <c r="AF246" s="307"/>
      <c r="AG246" s="307"/>
      <c r="AH246" s="307"/>
      <c r="AI246" s="307"/>
      <c r="AJ246" s="307"/>
      <c r="AK246" s="307"/>
      <c r="AL246" s="307"/>
      <c r="AM246" s="307"/>
      <c r="AN246" s="307"/>
      <c r="AO246" s="307"/>
      <c r="AP246" s="307"/>
      <c r="AQ246" s="307"/>
      <c r="AR246" s="307"/>
      <c r="AS246" s="307"/>
      <c r="AT246" s="307"/>
      <c r="AU246" s="307"/>
      <c r="AV246" s="307"/>
      <c r="AW246" s="307"/>
      <c r="AX246" s="307"/>
      <c r="AY246" s="307"/>
      <c r="AZ246" s="307"/>
      <c r="BA246" s="307"/>
      <c r="BB246" s="307"/>
      <c r="BC246" s="307"/>
      <c r="BD246" s="307"/>
      <c r="BE246" s="307"/>
      <c r="BF246" s="307"/>
      <c r="BG246" s="307"/>
      <c r="BH246" s="307"/>
      <c r="BI246" s="307"/>
      <c r="BJ246" s="307"/>
      <c r="BK246" s="307"/>
      <c r="BL246" s="307"/>
      <c r="BM246" s="307"/>
      <c r="BN246" s="307"/>
      <c r="BO246" s="307"/>
      <c r="BP246" s="307"/>
      <c r="BQ246" s="307"/>
      <c r="BR246" s="307"/>
      <c r="BS246" s="307"/>
      <c r="BT246" s="307"/>
      <c r="BU246" s="307"/>
      <c r="BV246" s="307"/>
      <c r="BW246" s="307"/>
      <c r="BX246" s="307"/>
      <c r="BY246" s="307"/>
      <c r="BZ246" s="307"/>
      <c r="CA246" s="307"/>
      <c r="CB246" s="307"/>
      <c r="CC246" s="307"/>
      <c r="CD246" s="307"/>
      <c r="CE246" s="307"/>
      <c r="CF246" s="307"/>
      <c r="CG246" s="307"/>
      <c r="CH246" s="307"/>
      <c r="CI246" s="307"/>
      <c r="CJ246" s="307"/>
      <c r="CK246" s="307"/>
      <c r="CL246" s="307"/>
      <c r="CM246" s="307"/>
      <c r="CN246" s="307"/>
      <c r="CO246" s="307"/>
      <c r="CP246" s="307"/>
      <c r="CQ246" s="307"/>
      <c r="CR246" s="307"/>
      <c r="CS246" s="307"/>
      <c r="CT246" s="307"/>
      <c r="CU246" s="307"/>
      <c r="CV246" s="307"/>
      <c r="CW246" s="307"/>
      <c r="CX246" s="307"/>
      <c r="CY246" s="307"/>
      <c r="CZ246" s="307"/>
      <c r="DA246" s="307"/>
      <c r="DB246" s="307"/>
      <c r="DC246" s="307"/>
      <c r="DD246" s="307"/>
      <c r="DE246" s="307"/>
      <c r="DF246" s="307"/>
      <c r="DG246" s="307"/>
      <c r="DH246" s="307"/>
      <c r="DI246" s="307"/>
      <c r="DJ246" s="307"/>
      <c r="DK246" s="307"/>
      <c r="DL246" s="307"/>
      <c r="DM246" s="307"/>
      <c r="DN246" s="307"/>
      <c r="DO246" s="307"/>
      <c r="DP246" s="307"/>
      <c r="DQ246" s="307"/>
      <c r="DR246" s="307"/>
      <c r="DS246" s="307"/>
      <c r="DT246" s="307"/>
      <c r="DU246" s="307"/>
      <c r="DV246" s="307"/>
      <c r="DW246" s="307"/>
      <c r="DX246" s="307"/>
      <c r="DY246" s="307"/>
      <c r="DZ246" s="307"/>
      <c r="EA246" s="307"/>
      <c r="EB246" s="307"/>
      <c r="EC246" s="307"/>
      <c r="ED246" s="307"/>
      <c r="EE246" s="307"/>
      <c r="EF246" s="307"/>
      <c r="EG246" s="307"/>
      <c r="EH246" s="307"/>
      <c r="EI246" s="307"/>
      <c r="EJ246" s="307"/>
      <c r="EK246" s="307"/>
    </row>
    <row r="247" spans="1:141" s="299" customFormat="1">
      <c r="A247" s="307"/>
      <c r="B247" s="307"/>
      <c r="C247" s="307"/>
      <c r="D247" s="307"/>
      <c r="E247" s="307"/>
      <c r="F247" s="307"/>
      <c r="G247" s="307"/>
      <c r="H247" s="307"/>
      <c r="I247" s="307"/>
      <c r="J247" s="307"/>
      <c r="K247" s="307"/>
      <c r="L247" s="307"/>
      <c r="M247" s="307"/>
      <c r="N247" s="307"/>
      <c r="O247" s="307"/>
      <c r="P247" s="307"/>
      <c r="Q247" s="307"/>
      <c r="R247" s="307"/>
      <c r="S247" s="307"/>
      <c r="T247" s="307"/>
      <c r="U247" s="307"/>
      <c r="V247" s="307"/>
      <c r="W247" s="307"/>
      <c r="X247" s="307"/>
      <c r="Y247" s="307"/>
      <c r="Z247" s="307"/>
      <c r="AA247" s="307"/>
      <c r="AB247" s="307"/>
      <c r="AC247" s="307"/>
      <c r="AD247" s="307"/>
      <c r="AE247" s="307"/>
      <c r="AF247" s="307"/>
      <c r="AG247" s="307"/>
      <c r="AH247" s="307"/>
      <c r="AI247" s="307"/>
      <c r="AJ247" s="307"/>
      <c r="AK247" s="307"/>
      <c r="AL247" s="307"/>
      <c r="AM247" s="307"/>
      <c r="AN247" s="307"/>
      <c r="AO247" s="307"/>
      <c r="AP247" s="307"/>
      <c r="AQ247" s="307"/>
      <c r="AR247" s="307"/>
      <c r="AS247" s="307"/>
      <c r="AT247" s="307"/>
      <c r="AU247" s="307"/>
      <c r="AV247" s="307"/>
      <c r="AW247" s="307"/>
      <c r="AX247" s="307"/>
      <c r="AY247" s="307"/>
      <c r="AZ247" s="307"/>
      <c r="BA247" s="307"/>
      <c r="BB247" s="307"/>
      <c r="BC247" s="307"/>
      <c r="BD247" s="307"/>
      <c r="BE247" s="307"/>
      <c r="BF247" s="307"/>
      <c r="BG247" s="307"/>
      <c r="BH247" s="307"/>
      <c r="BI247" s="307"/>
      <c r="BJ247" s="307"/>
      <c r="BK247" s="307"/>
      <c r="BL247" s="307"/>
      <c r="BM247" s="307"/>
      <c r="BN247" s="307"/>
      <c r="BO247" s="307"/>
      <c r="BP247" s="307"/>
      <c r="BQ247" s="307"/>
      <c r="BR247" s="307"/>
      <c r="BS247" s="307"/>
      <c r="BT247" s="307"/>
      <c r="BU247" s="307"/>
      <c r="BV247" s="307"/>
      <c r="BW247" s="307"/>
      <c r="BX247" s="307"/>
      <c r="BY247" s="307"/>
      <c r="BZ247" s="307"/>
      <c r="CA247" s="307"/>
      <c r="CB247" s="307"/>
      <c r="CC247" s="307"/>
      <c r="CD247" s="307"/>
      <c r="CE247" s="307"/>
      <c r="CF247" s="307"/>
      <c r="CG247" s="307"/>
      <c r="CH247" s="307"/>
      <c r="CI247" s="307"/>
      <c r="CJ247" s="307"/>
      <c r="CK247" s="307"/>
      <c r="CL247" s="307"/>
      <c r="CM247" s="307"/>
      <c r="CN247" s="307"/>
      <c r="CO247" s="307"/>
      <c r="CP247" s="307"/>
      <c r="CQ247" s="307"/>
      <c r="CR247" s="307"/>
      <c r="CS247" s="307"/>
      <c r="CT247" s="307"/>
      <c r="CU247" s="307"/>
      <c r="CV247" s="307"/>
      <c r="CW247" s="307"/>
      <c r="CX247" s="307"/>
      <c r="CY247" s="307"/>
      <c r="CZ247" s="307"/>
      <c r="DA247" s="307"/>
      <c r="DB247" s="307"/>
      <c r="DC247" s="307"/>
      <c r="DD247" s="307"/>
      <c r="DE247" s="307"/>
      <c r="DF247" s="307"/>
      <c r="DG247" s="307"/>
      <c r="DH247" s="307"/>
      <c r="DI247" s="307"/>
      <c r="DJ247" s="307"/>
      <c r="DK247" s="307"/>
      <c r="DL247" s="307"/>
      <c r="DM247" s="307"/>
      <c r="DN247" s="307"/>
      <c r="DO247" s="307"/>
      <c r="DP247" s="307"/>
      <c r="DQ247" s="307"/>
      <c r="DR247" s="307"/>
      <c r="DS247" s="307"/>
      <c r="DT247" s="307"/>
      <c r="DU247" s="307"/>
      <c r="DV247" s="307"/>
      <c r="DW247" s="307"/>
      <c r="DX247" s="307"/>
      <c r="DY247" s="307"/>
      <c r="DZ247" s="307"/>
      <c r="EA247" s="307"/>
      <c r="EB247" s="307"/>
      <c r="EC247" s="307"/>
      <c r="ED247" s="307"/>
      <c r="EE247" s="307"/>
      <c r="EF247" s="307"/>
      <c r="EG247" s="307"/>
      <c r="EH247" s="307"/>
      <c r="EI247" s="307"/>
      <c r="EJ247" s="307"/>
      <c r="EK247" s="307"/>
    </row>
    <row r="248" spans="1:141" s="299" customFormat="1">
      <c r="A248" s="307"/>
      <c r="B248" s="307"/>
      <c r="C248" s="307"/>
      <c r="D248" s="307"/>
      <c r="E248" s="307"/>
      <c r="F248" s="307"/>
      <c r="G248" s="307"/>
      <c r="H248" s="307"/>
      <c r="I248" s="307"/>
      <c r="J248" s="307"/>
      <c r="K248" s="307"/>
      <c r="L248" s="307"/>
      <c r="M248" s="307"/>
      <c r="N248" s="307"/>
      <c r="O248" s="307"/>
      <c r="P248" s="307"/>
      <c r="Q248" s="307"/>
      <c r="R248" s="307"/>
      <c r="S248" s="307"/>
      <c r="T248" s="307"/>
      <c r="U248" s="307"/>
      <c r="V248" s="307"/>
      <c r="W248" s="307"/>
      <c r="X248" s="307"/>
      <c r="Y248" s="307"/>
      <c r="Z248" s="307"/>
      <c r="AA248" s="307"/>
      <c r="AB248" s="307"/>
      <c r="AC248" s="307"/>
      <c r="AD248" s="307"/>
      <c r="AE248" s="307"/>
      <c r="AF248" s="307"/>
      <c r="AG248" s="307"/>
      <c r="AH248" s="307"/>
      <c r="AI248" s="307"/>
      <c r="AJ248" s="307"/>
      <c r="AK248" s="307"/>
      <c r="AL248" s="307"/>
      <c r="AM248" s="307"/>
      <c r="AN248" s="307"/>
      <c r="AO248" s="307"/>
      <c r="AP248" s="307"/>
      <c r="AQ248" s="307"/>
      <c r="AR248" s="307"/>
      <c r="AS248" s="307"/>
      <c r="AT248" s="307"/>
      <c r="AU248" s="307"/>
      <c r="AV248" s="307"/>
      <c r="AW248" s="307"/>
      <c r="AX248" s="307"/>
      <c r="AY248" s="307"/>
      <c r="AZ248" s="307"/>
      <c r="BA248" s="307"/>
      <c r="BB248" s="307"/>
      <c r="BC248" s="307"/>
      <c r="BD248" s="307"/>
      <c r="BE248" s="307"/>
      <c r="BF248" s="307"/>
      <c r="BG248" s="307"/>
      <c r="BH248" s="307"/>
      <c r="BI248" s="307"/>
      <c r="BJ248" s="307"/>
      <c r="BK248" s="307"/>
      <c r="BL248" s="307"/>
      <c r="BM248" s="307"/>
      <c r="BN248" s="307"/>
      <c r="BO248" s="307"/>
      <c r="BP248" s="307"/>
      <c r="BQ248" s="307"/>
      <c r="BR248" s="307"/>
      <c r="BS248" s="307"/>
      <c r="BT248" s="307"/>
      <c r="BU248" s="307"/>
      <c r="BV248" s="307"/>
      <c r="BW248" s="307"/>
      <c r="BX248" s="307"/>
      <c r="BY248" s="307"/>
      <c r="BZ248" s="307"/>
      <c r="CA248" s="307"/>
      <c r="CB248" s="307"/>
      <c r="CC248" s="307"/>
      <c r="CD248" s="307"/>
      <c r="CE248" s="307"/>
      <c r="CF248" s="307"/>
      <c r="CG248" s="307"/>
      <c r="CH248" s="307"/>
      <c r="CI248" s="307"/>
      <c r="CJ248" s="307"/>
      <c r="CK248" s="307"/>
      <c r="CL248" s="307"/>
      <c r="CM248" s="307"/>
      <c r="CN248" s="307"/>
      <c r="CO248" s="307"/>
      <c r="CP248" s="307"/>
      <c r="CQ248" s="307"/>
      <c r="CR248" s="307"/>
      <c r="CS248" s="307"/>
      <c r="CT248" s="307"/>
      <c r="CU248" s="307"/>
      <c r="CV248" s="307"/>
      <c r="CW248" s="307"/>
      <c r="CX248" s="307"/>
      <c r="CY248" s="307"/>
      <c r="CZ248" s="307"/>
      <c r="DA248" s="307"/>
      <c r="DB248" s="307"/>
      <c r="DC248" s="307"/>
      <c r="DD248" s="307"/>
      <c r="DE248" s="307"/>
      <c r="DF248" s="307"/>
      <c r="DG248" s="307"/>
      <c r="DH248" s="307"/>
      <c r="DI248" s="307"/>
      <c r="DJ248" s="307"/>
      <c r="DK248" s="307"/>
      <c r="DL248" s="307"/>
      <c r="DM248" s="307"/>
      <c r="DN248" s="307"/>
      <c r="DO248" s="307"/>
      <c r="DP248" s="307"/>
      <c r="DQ248" s="307"/>
      <c r="DR248" s="307"/>
      <c r="DS248" s="307"/>
      <c r="DT248" s="307"/>
      <c r="DU248" s="307"/>
      <c r="DV248" s="307"/>
      <c r="DW248" s="307"/>
      <c r="DX248" s="307"/>
      <c r="DY248" s="307"/>
      <c r="DZ248" s="307"/>
      <c r="EA248" s="307"/>
      <c r="EB248" s="307"/>
      <c r="EC248" s="307"/>
      <c r="ED248" s="307"/>
      <c r="EE248" s="307"/>
      <c r="EF248" s="307"/>
      <c r="EG248" s="307"/>
      <c r="EH248" s="307"/>
      <c r="EI248" s="307"/>
      <c r="EJ248" s="307"/>
      <c r="EK248" s="307"/>
    </row>
    <row r="249" spans="1:141" s="299" customFormat="1">
      <c r="A249" s="307"/>
      <c r="B249" s="307"/>
      <c r="C249" s="307"/>
      <c r="D249" s="307"/>
      <c r="E249" s="307"/>
      <c r="F249" s="307"/>
      <c r="G249" s="307"/>
      <c r="H249" s="307"/>
      <c r="I249" s="307"/>
      <c r="J249" s="307"/>
      <c r="K249" s="307"/>
      <c r="L249" s="307"/>
      <c r="M249" s="307"/>
      <c r="N249" s="307"/>
      <c r="O249" s="307"/>
      <c r="P249" s="307"/>
      <c r="Q249" s="307"/>
      <c r="R249" s="307"/>
      <c r="S249" s="307"/>
      <c r="T249" s="307"/>
      <c r="U249" s="307"/>
      <c r="V249" s="307"/>
      <c r="W249" s="307"/>
      <c r="X249" s="307"/>
      <c r="Y249" s="307"/>
      <c r="Z249" s="307"/>
      <c r="AA249" s="307"/>
      <c r="AB249" s="307"/>
      <c r="AC249" s="307"/>
      <c r="AD249" s="307"/>
      <c r="AE249" s="307"/>
      <c r="AF249" s="307"/>
      <c r="AG249" s="307"/>
      <c r="AH249" s="307"/>
      <c r="AI249" s="307"/>
      <c r="AJ249" s="307"/>
      <c r="AK249" s="307"/>
      <c r="AL249" s="307"/>
      <c r="AM249" s="307"/>
      <c r="AN249" s="307"/>
      <c r="AO249" s="307"/>
      <c r="AP249" s="307"/>
      <c r="AQ249" s="307"/>
      <c r="AR249" s="307"/>
      <c r="AS249" s="307"/>
      <c r="AT249" s="307"/>
      <c r="AU249" s="307"/>
      <c r="AV249" s="307"/>
      <c r="AW249" s="307"/>
      <c r="AX249" s="307"/>
      <c r="AY249" s="307"/>
      <c r="AZ249" s="307"/>
      <c r="BA249" s="307"/>
      <c r="BB249" s="307"/>
      <c r="BC249" s="307"/>
      <c r="BD249" s="307"/>
      <c r="BE249" s="307"/>
      <c r="BF249" s="307"/>
      <c r="BG249" s="307"/>
      <c r="BH249" s="307"/>
      <c r="BI249" s="307"/>
      <c r="BJ249" s="307"/>
      <c r="BK249" s="307"/>
      <c r="BL249" s="307"/>
      <c r="BM249" s="307"/>
      <c r="BN249" s="307"/>
      <c r="BO249" s="307"/>
      <c r="BP249" s="307"/>
      <c r="BQ249" s="307"/>
      <c r="BR249" s="307"/>
      <c r="BS249" s="307"/>
      <c r="BT249" s="307"/>
      <c r="BU249" s="307"/>
      <c r="BV249" s="307"/>
      <c r="BW249" s="307"/>
      <c r="BX249" s="307"/>
      <c r="BY249" s="307"/>
      <c r="BZ249" s="307"/>
      <c r="CA249" s="307"/>
      <c r="CB249" s="307"/>
      <c r="CC249" s="307"/>
      <c r="CD249" s="307"/>
      <c r="CE249" s="307"/>
      <c r="CF249" s="307"/>
      <c r="CG249" s="307"/>
      <c r="CH249" s="307"/>
      <c r="CI249" s="307"/>
      <c r="CJ249" s="307"/>
      <c r="CK249" s="307"/>
      <c r="CL249" s="307"/>
      <c r="CM249" s="307"/>
      <c r="CN249" s="307"/>
      <c r="CO249" s="307"/>
      <c r="CP249" s="307"/>
      <c r="CQ249" s="307"/>
      <c r="CR249" s="307"/>
      <c r="CS249" s="307"/>
      <c r="CT249" s="307"/>
      <c r="CU249" s="307"/>
      <c r="CV249" s="307"/>
      <c r="CW249" s="307"/>
      <c r="CX249" s="307"/>
      <c r="CY249" s="307"/>
      <c r="CZ249" s="307"/>
      <c r="DA249" s="307"/>
      <c r="DB249" s="307"/>
      <c r="DC249" s="307"/>
      <c r="DD249" s="307"/>
      <c r="DE249" s="307"/>
      <c r="DF249" s="307"/>
      <c r="DG249" s="307"/>
      <c r="DH249" s="307"/>
      <c r="DI249" s="307"/>
      <c r="DJ249" s="307"/>
      <c r="DK249" s="307"/>
      <c r="DL249" s="307"/>
      <c r="DM249" s="307"/>
      <c r="DN249" s="307"/>
      <c r="DO249" s="307"/>
      <c r="DP249" s="307"/>
      <c r="DQ249" s="307"/>
      <c r="DR249" s="307"/>
      <c r="DS249" s="307"/>
      <c r="DT249" s="307"/>
      <c r="DU249" s="307"/>
      <c r="DV249" s="307"/>
      <c r="DW249" s="307"/>
      <c r="DX249" s="307"/>
      <c r="DY249" s="307"/>
      <c r="DZ249" s="307"/>
      <c r="EA249" s="307"/>
      <c r="EB249" s="307"/>
      <c r="EC249" s="307"/>
      <c r="ED249" s="307"/>
      <c r="EE249" s="307"/>
      <c r="EF249" s="307"/>
      <c r="EG249" s="307"/>
      <c r="EH249" s="307"/>
      <c r="EI249" s="307"/>
      <c r="EJ249" s="307"/>
      <c r="EK249" s="307"/>
    </row>
    <row r="250" spans="1:141" s="299" customFormat="1">
      <c r="A250" s="307"/>
      <c r="B250" s="307"/>
      <c r="C250" s="307"/>
      <c r="D250" s="307"/>
      <c r="E250" s="307"/>
      <c r="F250" s="307"/>
      <c r="G250" s="307"/>
      <c r="H250" s="307"/>
      <c r="I250" s="307"/>
      <c r="J250" s="307"/>
      <c r="K250" s="307"/>
      <c r="L250" s="307"/>
      <c r="M250" s="307"/>
      <c r="N250" s="307"/>
      <c r="O250" s="307"/>
      <c r="P250" s="307"/>
      <c r="Q250" s="307"/>
      <c r="R250" s="307"/>
      <c r="S250" s="307"/>
      <c r="T250" s="307"/>
      <c r="U250" s="307"/>
      <c r="V250" s="307"/>
      <c r="W250" s="307"/>
      <c r="X250" s="307"/>
      <c r="Y250" s="307"/>
      <c r="Z250" s="307"/>
      <c r="AA250" s="307"/>
      <c r="AB250" s="307"/>
      <c r="AC250" s="307"/>
      <c r="AD250" s="307"/>
      <c r="AE250" s="307"/>
      <c r="AF250" s="307"/>
      <c r="AG250" s="307"/>
      <c r="AH250" s="307"/>
      <c r="AI250" s="307"/>
      <c r="AJ250" s="307"/>
      <c r="AK250" s="307"/>
      <c r="AL250" s="307"/>
      <c r="AM250" s="307"/>
      <c r="AN250" s="307"/>
      <c r="AO250" s="307"/>
      <c r="AP250" s="307"/>
      <c r="AQ250" s="307"/>
      <c r="AR250" s="307"/>
      <c r="AS250" s="307"/>
      <c r="AT250" s="307"/>
      <c r="AU250" s="307"/>
      <c r="AV250" s="307"/>
      <c r="AW250" s="307"/>
      <c r="AX250" s="307"/>
      <c r="AY250" s="307"/>
      <c r="AZ250" s="307"/>
      <c r="BA250" s="307"/>
      <c r="BB250" s="307"/>
      <c r="BC250" s="307"/>
      <c r="BD250" s="307"/>
      <c r="BE250" s="307"/>
      <c r="BF250" s="307"/>
      <c r="BG250" s="307"/>
      <c r="BH250" s="307"/>
      <c r="BI250" s="307"/>
      <c r="BJ250" s="307"/>
      <c r="BK250" s="307"/>
      <c r="BL250" s="307"/>
      <c r="BM250" s="307"/>
      <c r="BN250" s="307"/>
      <c r="BO250" s="307"/>
      <c r="BP250" s="307"/>
      <c r="BQ250" s="307"/>
      <c r="BR250" s="307"/>
      <c r="BS250" s="307"/>
      <c r="BT250" s="307"/>
      <c r="BU250" s="307"/>
      <c r="BV250" s="307"/>
      <c r="BW250" s="307"/>
      <c r="BX250" s="307"/>
      <c r="BY250" s="307"/>
      <c r="BZ250" s="307"/>
      <c r="CA250" s="307"/>
      <c r="CB250" s="307"/>
      <c r="CC250" s="307"/>
      <c r="CD250" s="307"/>
      <c r="CE250" s="307"/>
      <c r="CF250" s="307"/>
      <c r="CG250" s="307"/>
      <c r="CH250" s="307"/>
      <c r="CI250" s="307"/>
      <c r="CJ250" s="307"/>
      <c r="CK250" s="307"/>
      <c r="CL250" s="307"/>
      <c r="CM250" s="307"/>
      <c r="CN250" s="307"/>
      <c r="CO250" s="307"/>
      <c r="CP250" s="307"/>
      <c r="CQ250" s="307"/>
      <c r="CR250" s="307"/>
      <c r="CS250" s="307"/>
      <c r="CT250" s="307"/>
      <c r="CU250" s="307"/>
      <c r="CV250" s="307"/>
      <c r="CW250" s="307"/>
      <c r="CX250" s="307"/>
      <c r="CY250" s="307"/>
      <c r="CZ250" s="307"/>
      <c r="DA250" s="307"/>
      <c r="DB250" s="307"/>
      <c r="DC250" s="307"/>
      <c r="DD250" s="307"/>
      <c r="DE250" s="307"/>
      <c r="DF250" s="307"/>
      <c r="DG250" s="307"/>
      <c r="DH250" s="307"/>
      <c r="DI250" s="307"/>
      <c r="DJ250" s="307"/>
      <c r="DK250" s="307"/>
      <c r="DL250" s="307"/>
      <c r="DM250" s="307"/>
      <c r="DN250" s="307"/>
      <c r="DO250" s="307"/>
      <c r="DP250" s="307"/>
      <c r="DQ250" s="307"/>
      <c r="DR250" s="307"/>
      <c r="DS250" s="307"/>
      <c r="DT250" s="307"/>
      <c r="DU250" s="307"/>
      <c r="DV250" s="307"/>
      <c r="DW250" s="307"/>
      <c r="DX250" s="307"/>
      <c r="DY250" s="307"/>
      <c r="DZ250" s="307"/>
      <c r="EA250" s="307"/>
      <c r="EB250" s="307"/>
      <c r="EC250" s="307"/>
      <c r="ED250" s="307"/>
      <c r="EE250" s="307"/>
      <c r="EF250" s="307"/>
      <c r="EG250" s="307"/>
      <c r="EH250" s="307"/>
      <c r="EI250" s="307"/>
      <c r="EJ250" s="307"/>
      <c r="EK250" s="307"/>
    </row>
    <row r="251" spans="1:141" s="299" customFormat="1">
      <c r="A251" s="307"/>
      <c r="B251" s="307"/>
      <c r="C251" s="307"/>
      <c r="D251" s="307"/>
      <c r="E251" s="307"/>
      <c r="F251" s="307"/>
      <c r="G251" s="307"/>
      <c r="H251" s="307"/>
      <c r="I251" s="307"/>
      <c r="J251" s="307"/>
      <c r="K251" s="307"/>
      <c r="L251" s="307"/>
      <c r="M251" s="307"/>
      <c r="N251" s="307"/>
      <c r="O251" s="307"/>
      <c r="P251" s="307"/>
      <c r="Q251" s="307"/>
      <c r="R251" s="307"/>
      <c r="S251" s="307"/>
      <c r="T251" s="307"/>
      <c r="U251" s="307"/>
      <c r="V251" s="307"/>
      <c r="W251" s="307"/>
      <c r="X251" s="307"/>
      <c r="Y251" s="307"/>
      <c r="Z251" s="307"/>
      <c r="AA251" s="307"/>
      <c r="AB251" s="307"/>
      <c r="AC251" s="307"/>
      <c r="AD251" s="307"/>
      <c r="AE251" s="307"/>
      <c r="AF251" s="307"/>
      <c r="AG251" s="307"/>
      <c r="AH251" s="307"/>
      <c r="AI251" s="307"/>
      <c r="AJ251" s="307"/>
      <c r="AK251" s="307"/>
      <c r="AL251" s="307"/>
      <c r="AM251" s="307"/>
      <c r="AN251" s="307"/>
      <c r="AO251" s="307"/>
      <c r="AP251" s="307"/>
      <c r="AQ251" s="307"/>
      <c r="AR251" s="307"/>
      <c r="AS251" s="307"/>
      <c r="AT251" s="307"/>
      <c r="AU251" s="307"/>
      <c r="AV251" s="307"/>
      <c r="AW251" s="307"/>
      <c r="AX251" s="307"/>
      <c r="AY251" s="307"/>
      <c r="AZ251" s="307"/>
      <c r="BA251" s="307"/>
      <c r="BB251" s="307"/>
      <c r="BC251" s="307"/>
      <c r="BD251" s="307"/>
      <c r="BE251" s="307"/>
      <c r="BF251" s="307"/>
      <c r="BG251" s="307"/>
      <c r="BH251" s="307"/>
      <c r="BI251" s="307"/>
      <c r="BJ251" s="307"/>
      <c r="BK251" s="307"/>
      <c r="BL251" s="307"/>
      <c r="BM251" s="307"/>
      <c r="BN251" s="307"/>
      <c r="BO251" s="307"/>
      <c r="BP251" s="307"/>
      <c r="BQ251" s="307"/>
      <c r="BR251" s="307"/>
      <c r="BS251" s="307"/>
      <c r="BT251" s="307"/>
      <c r="BU251" s="307"/>
      <c r="BV251" s="307"/>
      <c r="BW251" s="307"/>
      <c r="BX251" s="307"/>
      <c r="BY251" s="307"/>
      <c r="BZ251" s="307"/>
      <c r="CA251" s="307"/>
      <c r="CB251" s="307"/>
      <c r="CC251" s="307"/>
      <c r="CD251" s="307"/>
      <c r="CE251" s="307"/>
      <c r="CF251" s="307"/>
      <c r="CG251" s="307"/>
      <c r="CH251" s="307"/>
      <c r="CI251" s="307"/>
      <c r="CJ251" s="307"/>
      <c r="CK251" s="307"/>
      <c r="CL251" s="307"/>
      <c r="CM251" s="307"/>
      <c r="CN251" s="307"/>
      <c r="CO251" s="307"/>
      <c r="CP251" s="307"/>
      <c r="CQ251" s="307"/>
      <c r="CR251" s="307"/>
      <c r="CS251" s="307"/>
      <c r="CT251" s="307"/>
      <c r="CU251" s="307"/>
      <c r="CV251" s="307"/>
      <c r="CW251" s="307"/>
      <c r="CX251" s="307"/>
      <c r="CY251" s="307"/>
      <c r="CZ251" s="307"/>
      <c r="DA251" s="307"/>
      <c r="DB251" s="307"/>
      <c r="DC251" s="307"/>
      <c r="DD251" s="307"/>
      <c r="DE251" s="307"/>
      <c r="DF251" s="307"/>
      <c r="DG251" s="307"/>
      <c r="DH251" s="307"/>
      <c r="DI251" s="307"/>
      <c r="DJ251" s="307"/>
      <c r="DK251" s="307"/>
      <c r="DL251" s="307"/>
      <c r="DM251" s="307"/>
      <c r="DN251" s="307"/>
      <c r="DO251" s="307"/>
      <c r="DP251" s="307"/>
      <c r="DQ251" s="307"/>
      <c r="DR251" s="307"/>
      <c r="DS251" s="307"/>
      <c r="DT251" s="307"/>
      <c r="DU251" s="307"/>
      <c r="DV251" s="307"/>
      <c r="DW251" s="307"/>
      <c r="DX251" s="307"/>
      <c r="DY251" s="307"/>
      <c r="DZ251" s="307"/>
      <c r="EA251" s="307"/>
      <c r="EB251" s="307"/>
      <c r="EC251" s="307"/>
      <c r="ED251" s="307"/>
      <c r="EE251" s="307"/>
      <c r="EF251" s="307"/>
      <c r="EG251" s="307"/>
      <c r="EH251" s="307"/>
      <c r="EI251" s="307"/>
      <c r="EJ251" s="307"/>
      <c r="EK251" s="307"/>
    </row>
    <row r="252" spans="1:141" s="299" customFormat="1">
      <c r="A252" s="307"/>
      <c r="B252" s="307"/>
      <c r="C252" s="307"/>
      <c r="D252" s="307"/>
      <c r="E252" s="307"/>
      <c r="F252" s="307"/>
      <c r="G252" s="307"/>
      <c r="H252" s="307"/>
      <c r="I252" s="307"/>
      <c r="J252" s="307"/>
      <c r="K252" s="307"/>
      <c r="L252" s="307"/>
      <c r="M252" s="307"/>
      <c r="N252" s="307"/>
      <c r="O252" s="307"/>
      <c r="P252" s="307"/>
      <c r="Q252" s="307"/>
      <c r="R252" s="307"/>
      <c r="S252" s="307"/>
      <c r="T252" s="307"/>
      <c r="U252" s="307"/>
      <c r="V252" s="307"/>
      <c r="W252" s="307"/>
      <c r="X252" s="307"/>
      <c r="Y252" s="307"/>
      <c r="Z252" s="307"/>
      <c r="AA252" s="307"/>
      <c r="AB252" s="307"/>
      <c r="AC252" s="307"/>
      <c r="AD252" s="307"/>
      <c r="AE252" s="307"/>
      <c r="AF252" s="307"/>
      <c r="AG252" s="307"/>
      <c r="AH252" s="307"/>
      <c r="AI252" s="307"/>
      <c r="AJ252" s="307"/>
      <c r="AK252" s="307"/>
      <c r="AL252" s="307"/>
      <c r="AM252" s="307"/>
      <c r="AN252" s="307"/>
      <c r="AO252" s="307"/>
      <c r="AP252" s="307"/>
      <c r="AQ252" s="307"/>
      <c r="AR252" s="307"/>
      <c r="AS252" s="307"/>
      <c r="AT252" s="307"/>
      <c r="AU252" s="307"/>
      <c r="AV252" s="307"/>
      <c r="AW252" s="307"/>
      <c r="AX252" s="307"/>
      <c r="AY252" s="307"/>
      <c r="AZ252" s="307"/>
      <c r="BA252" s="307"/>
      <c r="BB252" s="307"/>
      <c r="BC252" s="307"/>
      <c r="BD252" s="307"/>
      <c r="BE252" s="307"/>
      <c r="BF252" s="307"/>
      <c r="BG252" s="307"/>
      <c r="BH252" s="307"/>
      <c r="BI252" s="307"/>
      <c r="BJ252" s="307"/>
      <c r="BK252" s="307"/>
      <c r="BL252" s="307"/>
      <c r="BM252" s="307"/>
      <c r="BN252" s="307"/>
      <c r="BO252" s="307"/>
      <c r="BP252" s="307"/>
      <c r="BQ252" s="307"/>
      <c r="BR252" s="307"/>
      <c r="BS252" s="307"/>
      <c r="BT252" s="307"/>
      <c r="BU252" s="307"/>
      <c r="BV252" s="307"/>
      <c r="BW252" s="307"/>
      <c r="BX252" s="307"/>
      <c r="BY252" s="307"/>
      <c r="BZ252" s="307"/>
      <c r="CA252" s="307"/>
      <c r="CB252" s="307"/>
      <c r="CC252" s="307"/>
      <c r="CD252" s="307"/>
      <c r="CE252" s="307"/>
      <c r="CF252" s="307"/>
      <c r="CG252" s="307"/>
      <c r="CH252" s="307"/>
      <c r="CI252" s="307"/>
      <c r="CJ252" s="307"/>
      <c r="CK252" s="307"/>
      <c r="CL252" s="307"/>
      <c r="CM252" s="307"/>
      <c r="CN252" s="307"/>
      <c r="CO252" s="307"/>
      <c r="CP252" s="307"/>
      <c r="CQ252" s="307"/>
      <c r="CR252" s="307"/>
      <c r="CS252" s="307"/>
      <c r="CT252" s="307"/>
      <c r="CU252" s="307"/>
      <c r="CV252" s="307"/>
      <c r="CW252" s="307"/>
      <c r="CX252" s="307"/>
      <c r="CY252" s="307"/>
      <c r="CZ252" s="307"/>
      <c r="DA252" s="307"/>
      <c r="DB252" s="307"/>
      <c r="DC252" s="307"/>
      <c r="DD252" s="307"/>
      <c r="DE252" s="307"/>
      <c r="DF252" s="307"/>
      <c r="DG252" s="307"/>
      <c r="DH252" s="307"/>
      <c r="DI252" s="307"/>
      <c r="DJ252" s="307"/>
      <c r="DK252" s="307"/>
      <c r="DL252" s="307"/>
      <c r="DM252" s="307"/>
      <c r="DN252" s="307"/>
      <c r="DO252" s="307"/>
      <c r="DP252" s="307"/>
      <c r="DQ252" s="307"/>
      <c r="DR252" s="307"/>
      <c r="DS252" s="307"/>
      <c r="DT252" s="307"/>
      <c r="DU252" s="307"/>
      <c r="DV252" s="307"/>
      <c r="DW252" s="307"/>
      <c r="DX252" s="307"/>
      <c r="DY252" s="307"/>
      <c r="DZ252" s="307"/>
      <c r="EA252" s="307"/>
      <c r="EB252" s="307"/>
      <c r="EC252" s="307"/>
      <c r="ED252" s="307"/>
      <c r="EE252" s="307"/>
      <c r="EF252" s="307"/>
      <c r="EG252" s="307"/>
      <c r="EH252" s="307"/>
      <c r="EI252" s="307"/>
      <c r="EJ252" s="307"/>
      <c r="EK252" s="307"/>
    </row>
    <row r="253" spans="1:141" s="299" customFormat="1">
      <c r="A253" s="307"/>
      <c r="B253" s="307"/>
      <c r="C253" s="307"/>
      <c r="D253" s="307"/>
      <c r="E253" s="307"/>
      <c r="F253" s="307"/>
      <c r="G253" s="307"/>
      <c r="H253" s="307"/>
      <c r="I253" s="307"/>
      <c r="J253" s="307"/>
      <c r="K253" s="307"/>
      <c r="L253" s="307"/>
      <c r="M253" s="307"/>
      <c r="N253" s="307"/>
      <c r="O253" s="307"/>
      <c r="P253" s="307"/>
      <c r="Q253" s="307"/>
      <c r="R253" s="307"/>
      <c r="S253" s="307"/>
      <c r="T253" s="307"/>
      <c r="U253" s="307"/>
      <c r="V253" s="307"/>
      <c r="W253" s="307"/>
      <c r="X253" s="307"/>
      <c r="Y253" s="307"/>
      <c r="Z253" s="307"/>
      <c r="AA253" s="307"/>
      <c r="AB253" s="307"/>
      <c r="AC253" s="307"/>
      <c r="AD253" s="307"/>
      <c r="AE253" s="307"/>
      <c r="AF253" s="307"/>
      <c r="AG253" s="307"/>
      <c r="AH253" s="307"/>
      <c r="AI253" s="307"/>
      <c r="AJ253" s="307"/>
      <c r="AK253" s="307"/>
      <c r="AL253" s="307"/>
      <c r="AM253" s="307"/>
      <c r="AN253" s="307"/>
      <c r="AO253" s="307"/>
      <c r="AP253" s="307"/>
      <c r="AQ253" s="307"/>
      <c r="AR253" s="307"/>
      <c r="AS253" s="307"/>
      <c r="AT253" s="307"/>
      <c r="AU253" s="307"/>
      <c r="AV253" s="307"/>
      <c r="AW253" s="307"/>
      <c r="AX253" s="307"/>
      <c r="AY253" s="307"/>
      <c r="AZ253" s="307"/>
      <c r="BA253" s="307"/>
      <c r="BB253" s="307"/>
      <c r="BC253" s="307"/>
      <c r="BD253" s="307"/>
      <c r="BE253" s="307"/>
      <c r="BF253" s="307"/>
      <c r="BG253" s="307"/>
      <c r="BH253" s="307"/>
      <c r="BI253" s="307"/>
      <c r="BJ253" s="307"/>
      <c r="BK253" s="307"/>
      <c r="BL253" s="307"/>
      <c r="BM253" s="307"/>
      <c r="BN253" s="307"/>
      <c r="BO253" s="307"/>
      <c r="BP253" s="307"/>
      <c r="BQ253" s="307"/>
      <c r="BR253" s="307"/>
      <c r="BS253" s="307"/>
      <c r="BT253" s="307"/>
      <c r="BU253" s="307"/>
      <c r="BV253" s="307"/>
      <c r="BW253" s="307"/>
      <c r="BX253" s="307"/>
      <c r="BY253" s="307"/>
      <c r="BZ253" s="307"/>
      <c r="CA253" s="307"/>
      <c r="CB253" s="307"/>
      <c r="CC253" s="307"/>
      <c r="CD253" s="307"/>
      <c r="CE253" s="307"/>
      <c r="CF253" s="307"/>
      <c r="CG253" s="307"/>
      <c r="CH253" s="307"/>
      <c r="CI253" s="307"/>
      <c r="CJ253" s="307"/>
      <c r="CK253" s="307"/>
      <c r="CL253" s="307"/>
      <c r="CM253" s="307"/>
      <c r="CN253" s="307"/>
      <c r="CO253" s="307"/>
      <c r="CP253" s="307"/>
      <c r="CQ253" s="307"/>
      <c r="CR253" s="307"/>
      <c r="CS253" s="307"/>
      <c r="CT253" s="307"/>
      <c r="CU253" s="307"/>
      <c r="CV253" s="307"/>
      <c r="CW253" s="307"/>
      <c r="CX253" s="307"/>
      <c r="CY253" s="307"/>
      <c r="CZ253" s="307"/>
      <c r="DA253" s="307"/>
      <c r="DB253" s="307"/>
      <c r="DC253" s="307"/>
      <c r="DD253" s="307"/>
      <c r="DE253" s="307"/>
      <c r="DF253" s="307"/>
      <c r="DG253" s="307"/>
      <c r="DH253" s="307"/>
      <c r="DI253" s="307"/>
      <c r="DJ253" s="307"/>
      <c r="DK253" s="307"/>
      <c r="DL253" s="307"/>
      <c r="DM253" s="307"/>
      <c r="DN253" s="307"/>
      <c r="DO253" s="307"/>
      <c r="DP253" s="307"/>
      <c r="DQ253" s="307"/>
      <c r="DR253" s="307"/>
      <c r="DS253" s="307"/>
      <c r="DT253" s="307"/>
      <c r="DU253" s="307"/>
      <c r="DV253" s="307"/>
      <c r="DW253" s="307"/>
      <c r="DX253" s="307"/>
      <c r="DY253" s="307"/>
      <c r="DZ253" s="307"/>
      <c r="EA253" s="307"/>
      <c r="EB253" s="307"/>
      <c r="EC253" s="307"/>
      <c r="ED253" s="307"/>
      <c r="EE253" s="307"/>
      <c r="EF253" s="307"/>
      <c r="EG253" s="307"/>
      <c r="EH253" s="307"/>
      <c r="EI253" s="307"/>
      <c r="EJ253" s="307"/>
      <c r="EK253" s="307"/>
    </row>
    <row r="254" spans="1:141" s="299" customFormat="1">
      <c r="A254" s="307"/>
      <c r="B254" s="307"/>
      <c r="C254" s="307"/>
      <c r="D254" s="307"/>
      <c r="E254" s="307"/>
      <c r="F254" s="307"/>
      <c r="G254" s="307"/>
      <c r="H254" s="307"/>
      <c r="I254" s="307"/>
      <c r="J254" s="307"/>
      <c r="K254" s="307"/>
      <c r="L254" s="307"/>
      <c r="M254" s="307"/>
      <c r="N254" s="307"/>
      <c r="O254" s="307"/>
      <c r="P254" s="307"/>
      <c r="Q254" s="307"/>
      <c r="R254" s="307"/>
      <c r="S254" s="307"/>
      <c r="T254" s="307"/>
      <c r="U254" s="307"/>
      <c r="V254" s="307"/>
      <c r="W254" s="307"/>
      <c r="X254" s="307"/>
      <c r="Y254" s="307"/>
      <c r="Z254" s="307"/>
      <c r="AA254" s="307"/>
      <c r="AB254" s="307"/>
      <c r="AC254" s="307"/>
      <c r="AD254" s="307"/>
      <c r="AE254" s="307"/>
      <c r="AF254" s="307"/>
      <c r="AG254" s="307"/>
      <c r="AH254" s="307"/>
      <c r="AI254" s="307"/>
      <c r="AJ254" s="307"/>
      <c r="AK254" s="307"/>
      <c r="AL254" s="307"/>
      <c r="AM254" s="307"/>
      <c r="AN254" s="307"/>
      <c r="AO254" s="307"/>
      <c r="AP254" s="307"/>
      <c r="AQ254" s="307"/>
      <c r="AR254" s="307"/>
      <c r="AS254" s="307"/>
      <c r="AT254" s="307"/>
      <c r="AU254" s="307"/>
      <c r="AV254" s="307"/>
      <c r="AW254" s="307"/>
      <c r="AX254" s="307"/>
      <c r="AY254" s="307"/>
      <c r="AZ254" s="307"/>
      <c r="BA254" s="307"/>
      <c r="BB254" s="307"/>
      <c r="BC254" s="307"/>
      <c r="BD254" s="307"/>
      <c r="BE254" s="307"/>
      <c r="BF254" s="307"/>
      <c r="BG254" s="307"/>
      <c r="BH254" s="307"/>
      <c r="BI254" s="307"/>
      <c r="BJ254" s="307"/>
      <c r="BK254" s="307"/>
      <c r="BL254" s="307"/>
      <c r="BM254" s="307"/>
      <c r="BN254" s="307"/>
      <c r="BO254" s="307"/>
      <c r="BP254" s="307"/>
      <c r="BQ254" s="307"/>
      <c r="BR254" s="307"/>
      <c r="BS254" s="307"/>
      <c r="BT254" s="307"/>
      <c r="BU254" s="307"/>
      <c r="BV254" s="307"/>
      <c r="BW254" s="307"/>
      <c r="BX254" s="307"/>
      <c r="BY254" s="307"/>
      <c r="BZ254" s="307"/>
      <c r="CA254" s="307"/>
      <c r="CB254" s="307"/>
      <c r="CC254" s="307"/>
      <c r="CD254" s="307"/>
      <c r="CE254" s="307"/>
      <c r="CF254" s="307"/>
      <c r="CG254" s="307"/>
      <c r="CH254" s="307"/>
      <c r="CI254" s="307"/>
      <c r="CJ254" s="307"/>
      <c r="CK254" s="307"/>
      <c r="CL254" s="307"/>
      <c r="CM254" s="307"/>
      <c r="CN254" s="307"/>
      <c r="CO254" s="307"/>
      <c r="CP254" s="307"/>
      <c r="CQ254" s="307"/>
      <c r="CR254" s="307"/>
      <c r="CS254" s="307"/>
      <c r="CT254" s="307"/>
      <c r="CU254" s="307"/>
      <c r="CV254" s="307"/>
      <c r="CW254" s="307"/>
      <c r="CX254" s="307"/>
      <c r="CY254" s="307"/>
      <c r="CZ254" s="307"/>
      <c r="DA254" s="307"/>
      <c r="DB254" s="307"/>
      <c r="DC254" s="307"/>
      <c r="DD254" s="307"/>
      <c r="DE254" s="307"/>
      <c r="DF254" s="307"/>
      <c r="DG254" s="307"/>
      <c r="DH254" s="307"/>
      <c r="DI254" s="307"/>
      <c r="DJ254" s="307"/>
      <c r="DK254" s="307"/>
      <c r="DL254" s="307"/>
      <c r="DM254" s="307"/>
      <c r="DN254" s="307"/>
      <c r="DO254" s="307"/>
      <c r="DP254" s="307"/>
      <c r="DQ254" s="307"/>
      <c r="DR254" s="307"/>
      <c r="DS254" s="307"/>
      <c r="DT254" s="307"/>
      <c r="DU254" s="307"/>
      <c r="DV254" s="307"/>
      <c r="DW254" s="307"/>
      <c r="DX254" s="307"/>
      <c r="DY254" s="307"/>
      <c r="DZ254" s="307"/>
      <c r="EA254" s="307"/>
      <c r="EB254" s="307"/>
      <c r="EC254" s="307"/>
      <c r="ED254" s="307"/>
      <c r="EE254" s="307"/>
      <c r="EF254" s="307"/>
      <c r="EG254" s="307"/>
      <c r="EH254" s="307"/>
      <c r="EI254" s="307"/>
      <c r="EJ254" s="307"/>
      <c r="EK254" s="307"/>
    </row>
    <row r="255" spans="1:141" s="299" customFormat="1">
      <c r="A255" s="307"/>
      <c r="B255" s="307"/>
      <c r="C255" s="307"/>
      <c r="D255" s="307"/>
      <c r="E255" s="307"/>
      <c r="F255" s="307"/>
      <c r="G255" s="307"/>
      <c r="H255" s="307"/>
      <c r="I255" s="307"/>
      <c r="J255" s="307"/>
      <c r="K255" s="307"/>
      <c r="L255" s="307"/>
      <c r="M255" s="307"/>
      <c r="N255" s="307"/>
      <c r="O255" s="307"/>
      <c r="P255" s="307"/>
      <c r="Q255" s="307"/>
      <c r="R255" s="307"/>
      <c r="S255" s="307"/>
      <c r="T255" s="307"/>
      <c r="U255" s="307"/>
      <c r="V255" s="307"/>
      <c r="W255" s="307"/>
      <c r="X255" s="307"/>
      <c r="Y255" s="307"/>
      <c r="Z255" s="307"/>
      <c r="AA255" s="307"/>
      <c r="AB255" s="307"/>
      <c r="AC255" s="307"/>
      <c r="AD255" s="307"/>
      <c r="AE255" s="307"/>
      <c r="AF255" s="307"/>
      <c r="AG255" s="307"/>
      <c r="AH255" s="307"/>
      <c r="AI255" s="307"/>
      <c r="AJ255" s="307"/>
      <c r="AK255" s="307"/>
      <c r="AL255" s="307"/>
      <c r="AM255" s="307"/>
      <c r="AN255" s="307"/>
      <c r="AO255" s="307"/>
      <c r="AP255" s="307"/>
      <c r="AQ255" s="307"/>
      <c r="AR255" s="307"/>
      <c r="AS255" s="307"/>
      <c r="AT255" s="307"/>
      <c r="AU255" s="307"/>
      <c r="AV255" s="307"/>
      <c r="AW255" s="307"/>
      <c r="AX255" s="307"/>
      <c r="AY255" s="307"/>
      <c r="AZ255" s="307"/>
      <c r="BA255" s="307"/>
      <c r="BB255" s="307"/>
      <c r="BC255" s="307"/>
      <c r="BD255" s="307"/>
      <c r="BE255" s="307"/>
      <c r="BF255" s="307"/>
      <c r="BG255" s="307"/>
      <c r="BH255" s="307"/>
      <c r="BI255" s="307"/>
      <c r="BJ255" s="307"/>
      <c r="BK255" s="307"/>
      <c r="BL255" s="307"/>
      <c r="BM255" s="307"/>
      <c r="BN255" s="307"/>
      <c r="BO255" s="307"/>
      <c r="BP255" s="307"/>
      <c r="BQ255" s="307"/>
      <c r="BR255" s="307"/>
      <c r="BS255" s="307"/>
      <c r="BT255" s="307"/>
      <c r="BU255" s="307"/>
      <c r="BV255" s="307"/>
      <c r="BW255" s="307"/>
      <c r="BX255" s="307"/>
      <c r="BY255" s="307"/>
      <c r="BZ255" s="307"/>
      <c r="CA255" s="307"/>
      <c r="CB255" s="307"/>
      <c r="CC255" s="307"/>
      <c r="CD255" s="307"/>
      <c r="CE255" s="307"/>
      <c r="CF255" s="307"/>
      <c r="CG255" s="307"/>
      <c r="CH255" s="307"/>
      <c r="CI255" s="307"/>
      <c r="CJ255" s="307"/>
      <c r="CK255" s="307"/>
      <c r="CL255" s="307"/>
      <c r="CM255" s="307"/>
      <c r="CN255" s="307"/>
      <c r="CO255" s="307"/>
      <c r="CP255" s="307"/>
      <c r="CQ255" s="307"/>
      <c r="CR255" s="307"/>
      <c r="CS255" s="307"/>
      <c r="CT255" s="307"/>
      <c r="CU255" s="307"/>
      <c r="CV255" s="307"/>
      <c r="CW255" s="307"/>
      <c r="CX255" s="307"/>
      <c r="CY255" s="307"/>
      <c r="CZ255" s="307"/>
      <c r="DA255" s="307"/>
      <c r="DB255" s="307"/>
      <c r="DC255" s="307"/>
      <c r="DD255" s="307"/>
      <c r="DE255" s="307"/>
      <c r="DF255" s="307"/>
      <c r="DG255" s="307"/>
      <c r="DH255" s="307"/>
      <c r="DI255" s="307"/>
      <c r="DJ255" s="307"/>
      <c r="DK255" s="307"/>
      <c r="DL255" s="307"/>
      <c r="DM255" s="307"/>
      <c r="DN255" s="307"/>
      <c r="DO255" s="307"/>
      <c r="DP255" s="307"/>
      <c r="DQ255" s="307"/>
      <c r="DR255" s="307"/>
      <c r="DS255" s="307"/>
      <c r="DT255" s="307"/>
      <c r="DU255" s="307"/>
      <c r="DV255" s="307"/>
      <c r="DW255" s="307"/>
      <c r="DX255" s="307"/>
      <c r="DY255" s="307"/>
      <c r="DZ255" s="307"/>
      <c r="EA255" s="307"/>
      <c r="EB255" s="307"/>
      <c r="EC255" s="307"/>
      <c r="ED255" s="307"/>
      <c r="EE255" s="307"/>
      <c r="EF255" s="307"/>
      <c r="EG255" s="307"/>
      <c r="EH255" s="307"/>
      <c r="EI255" s="307"/>
      <c r="EJ255" s="307"/>
      <c r="EK255" s="307"/>
    </row>
    <row r="256" spans="1:141" s="299" customFormat="1">
      <c r="A256" s="307"/>
      <c r="B256" s="307"/>
      <c r="C256" s="307"/>
      <c r="D256" s="307"/>
      <c r="E256" s="307"/>
      <c r="F256" s="307"/>
      <c r="G256" s="307"/>
      <c r="H256" s="307"/>
      <c r="I256" s="307"/>
      <c r="J256" s="307"/>
      <c r="K256" s="307"/>
      <c r="L256" s="307"/>
      <c r="M256" s="307"/>
      <c r="N256" s="307"/>
      <c r="O256" s="307"/>
      <c r="P256" s="307"/>
      <c r="Q256" s="307"/>
      <c r="R256" s="307"/>
      <c r="S256" s="307"/>
      <c r="T256" s="307"/>
      <c r="U256" s="307"/>
      <c r="V256" s="307"/>
      <c r="W256" s="307"/>
      <c r="X256" s="307"/>
      <c r="Y256" s="307"/>
      <c r="Z256" s="307"/>
      <c r="AA256" s="307"/>
      <c r="AB256" s="307"/>
      <c r="AC256" s="307"/>
      <c r="AD256" s="307"/>
      <c r="AE256" s="307"/>
      <c r="AF256" s="307"/>
      <c r="AG256" s="307"/>
      <c r="AH256" s="307"/>
      <c r="AI256" s="307"/>
      <c r="AJ256" s="307"/>
      <c r="AK256" s="307"/>
      <c r="AL256" s="307"/>
      <c r="AM256" s="307"/>
      <c r="AN256" s="307"/>
      <c r="AO256" s="307"/>
      <c r="AP256" s="307"/>
      <c r="AQ256" s="307"/>
      <c r="AR256" s="307"/>
      <c r="AS256" s="307"/>
      <c r="AT256" s="307"/>
      <c r="AU256" s="307"/>
      <c r="AV256" s="307"/>
      <c r="AW256" s="307"/>
      <c r="AX256" s="307"/>
      <c r="AY256" s="307"/>
      <c r="AZ256" s="307"/>
      <c r="BA256" s="307"/>
      <c r="BB256" s="307"/>
      <c r="BC256" s="307"/>
      <c r="BD256" s="307"/>
      <c r="BE256" s="307"/>
      <c r="BF256" s="307"/>
      <c r="BG256" s="307"/>
      <c r="BH256" s="307"/>
      <c r="BI256" s="307"/>
      <c r="BJ256" s="307"/>
      <c r="BK256" s="307"/>
      <c r="BL256" s="307"/>
      <c r="BM256" s="307"/>
      <c r="BN256" s="307"/>
      <c r="BO256" s="307"/>
      <c r="BP256" s="307"/>
      <c r="BQ256" s="307"/>
      <c r="BR256" s="307"/>
      <c r="BS256" s="307"/>
      <c r="BT256" s="307"/>
      <c r="BU256" s="307"/>
      <c r="BV256" s="307"/>
      <c r="BW256" s="307"/>
      <c r="BX256" s="307"/>
      <c r="BY256" s="307"/>
      <c r="BZ256" s="307"/>
      <c r="CA256" s="307"/>
      <c r="CB256" s="307"/>
      <c r="CC256" s="307"/>
      <c r="CD256" s="307"/>
      <c r="CE256" s="307"/>
      <c r="CF256" s="307"/>
      <c r="CG256" s="307"/>
      <c r="CH256" s="307"/>
      <c r="CI256" s="307"/>
      <c r="CJ256" s="307"/>
      <c r="CK256" s="307"/>
      <c r="CL256" s="307"/>
      <c r="CM256" s="307"/>
      <c r="CN256" s="307"/>
      <c r="CO256" s="307"/>
      <c r="CP256" s="307"/>
      <c r="CQ256" s="307"/>
      <c r="CR256" s="307"/>
      <c r="CS256" s="307"/>
      <c r="CT256" s="307"/>
      <c r="CU256" s="307"/>
      <c r="CV256" s="307"/>
      <c r="CW256" s="307"/>
      <c r="CX256" s="307"/>
      <c r="CY256" s="307"/>
      <c r="CZ256" s="307"/>
      <c r="DA256" s="307"/>
      <c r="DB256" s="307"/>
      <c r="DC256" s="307"/>
      <c r="DD256" s="307"/>
      <c r="DE256" s="307"/>
      <c r="DF256" s="307"/>
      <c r="DG256" s="307"/>
      <c r="DH256" s="307"/>
      <c r="DI256" s="307"/>
      <c r="DJ256" s="307"/>
      <c r="DK256" s="307"/>
      <c r="DL256" s="307"/>
      <c r="DM256" s="307"/>
      <c r="DN256" s="307"/>
      <c r="DO256" s="307"/>
      <c r="DP256" s="307"/>
      <c r="DQ256" s="307"/>
      <c r="DR256" s="307"/>
      <c r="DS256" s="307"/>
      <c r="DT256" s="307"/>
      <c r="DU256" s="307"/>
      <c r="DV256" s="307"/>
      <c r="DW256" s="307"/>
      <c r="DX256" s="307"/>
      <c r="DY256" s="307"/>
      <c r="DZ256" s="307"/>
      <c r="EA256" s="307"/>
      <c r="EB256" s="307"/>
      <c r="EC256" s="307"/>
      <c r="ED256" s="307"/>
      <c r="EE256" s="307"/>
      <c r="EF256" s="307"/>
      <c r="EG256" s="307"/>
      <c r="EH256" s="307"/>
      <c r="EI256" s="307"/>
      <c r="EJ256" s="307"/>
      <c r="EK256" s="307"/>
    </row>
    <row r="257" spans="1:141" s="299" customFormat="1">
      <c r="A257" s="307"/>
      <c r="B257" s="307"/>
      <c r="C257" s="307"/>
      <c r="D257" s="307"/>
      <c r="E257" s="307"/>
      <c r="F257" s="307"/>
      <c r="G257" s="307"/>
      <c r="H257" s="307"/>
      <c r="I257" s="307"/>
      <c r="J257" s="307"/>
      <c r="K257" s="307"/>
      <c r="L257" s="307"/>
      <c r="M257" s="307"/>
      <c r="N257" s="307"/>
      <c r="O257" s="307"/>
      <c r="P257" s="307"/>
      <c r="Q257" s="307"/>
      <c r="R257" s="307"/>
      <c r="S257" s="307"/>
      <c r="T257" s="307"/>
      <c r="U257" s="307"/>
      <c r="V257" s="307"/>
      <c r="W257" s="307"/>
      <c r="X257" s="307"/>
      <c r="Y257" s="307"/>
      <c r="Z257" s="307"/>
      <c r="AA257" s="307"/>
      <c r="AB257" s="307"/>
      <c r="AC257" s="307"/>
      <c r="AD257" s="307"/>
      <c r="AE257" s="307"/>
      <c r="AF257" s="307"/>
      <c r="AG257" s="307"/>
      <c r="AH257" s="307"/>
      <c r="AI257" s="307"/>
      <c r="AJ257" s="307"/>
      <c r="AK257" s="307"/>
      <c r="AL257" s="307"/>
      <c r="AM257" s="307"/>
      <c r="AN257" s="307"/>
      <c r="AO257" s="307"/>
      <c r="AP257" s="307"/>
      <c r="AQ257" s="307"/>
      <c r="AR257" s="307"/>
      <c r="AS257" s="307"/>
      <c r="AT257" s="307"/>
      <c r="AU257" s="307"/>
      <c r="AV257" s="307"/>
      <c r="AW257" s="307"/>
      <c r="AX257" s="307"/>
      <c r="AY257" s="307"/>
      <c r="AZ257" s="307"/>
      <c r="BA257" s="307"/>
      <c r="BB257" s="307"/>
      <c r="BC257" s="307"/>
      <c r="BD257" s="307"/>
      <c r="BE257" s="307"/>
      <c r="BF257" s="307"/>
      <c r="BG257" s="307"/>
      <c r="BH257" s="307"/>
      <c r="BI257" s="307"/>
      <c r="BJ257" s="307"/>
      <c r="BK257" s="307"/>
      <c r="BL257" s="307"/>
      <c r="BM257" s="307"/>
      <c r="BN257" s="307"/>
      <c r="BO257" s="307"/>
      <c r="BP257" s="307"/>
      <c r="BQ257" s="307"/>
      <c r="BR257" s="307"/>
      <c r="BS257" s="307"/>
      <c r="BT257" s="307"/>
      <c r="BU257" s="307"/>
      <c r="BV257" s="307"/>
      <c r="BW257" s="307"/>
      <c r="BX257" s="307"/>
      <c r="BY257" s="307"/>
      <c r="BZ257" s="307"/>
      <c r="CA257" s="307"/>
      <c r="CB257" s="307"/>
      <c r="CC257" s="307"/>
      <c r="CD257" s="307"/>
      <c r="CE257" s="307"/>
      <c r="CF257" s="307"/>
      <c r="CG257" s="307"/>
      <c r="CH257" s="307"/>
      <c r="CI257" s="307"/>
      <c r="CJ257" s="307"/>
      <c r="CK257" s="307"/>
      <c r="CL257" s="307"/>
      <c r="CM257" s="307"/>
      <c r="CN257" s="307"/>
      <c r="CO257" s="307"/>
      <c r="CP257" s="307"/>
      <c r="CQ257" s="307"/>
      <c r="CR257" s="307"/>
      <c r="CS257" s="307"/>
      <c r="CT257" s="307"/>
      <c r="CU257" s="307"/>
      <c r="CV257" s="307"/>
      <c r="CW257" s="307"/>
      <c r="CX257" s="307"/>
      <c r="CY257" s="307"/>
      <c r="CZ257" s="307"/>
      <c r="DA257" s="307"/>
      <c r="DB257" s="307"/>
      <c r="DC257" s="307"/>
      <c r="DD257" s="307"/>
      <c r="DE257" s="307"/>
      <c r="DF257" s="307"/>
      <c r="DG257" s="307"/>
      <c r="DH257" s="307"/>
      <c r="DI257" s="307"/>
      <c r="DJ257" s="307"/>
      <c r="DK257" s="307"/>
      <c r="DL257" s="307"/>
      <c r="DM257" s="307"/>
      <c r="DN257" s="307"/>
      <c r="DO257" s="307"/>
      <c r="DP257" s="307"/>
      <c r="DQ257" s="307"/>
      <c r="DR257" s="307"/>
      <c r="DS257" s="307"/>
      <c r="DT257" s="307"/>
      <c r="DU257" s="307"/>
      <c r="DV257" s="307"/>
      <c r="DW257" s="307"/>
      <c r="DX257" s="307"/>
      <c r="DY257" s="307"/>
      <c r="DZ257" s="307"/>
      <c r="EA257" s="307"/>
      <c r="EB257" s="307"/>
      <c r="EC257" s="307"/>
      <c r="ED257" s="307"/>
      <c r="EE257" s="307"/>
      <c r="EF257" s="307"/>
      <c r="EG257" s="307"/>
      <c r="EH257" s="307"/>
      <c r="EI257" s="307"/>
      <c r="EJ257" s="307"/>
      <c r="EK257" s="307"/>
    </row>
    <row r="258" spans="1:141" s="299" customFormat="1">
      <c r="A258" s="307"/>
      <c r="B258" s="307"/>
      <c r="C258" s="307"/>
      <c r="D258" s="307"/>
      <c r="E258" s="307"/>
      <c r="F258" s="307"/>
      <c r="G258" s="307"/>
      <c r="H258" s="307"/>
      <c r="I258" s="307"/>
      <c r="J258" s="307"/>
      <c r="K258" s="307"/>
      <c r="L258" s="307"/>
      <c r="M258" s="307"/>
      <c r="N258" s="307"/>
      <c r="O258" s="307"/>
      <c r="P258" s="307"/>
      <c r="Q258" s="307"/>
      <c r="R258" s="307"/>
      <c r="S258" s="307"/>
      <c r="T258" s="307"/>
      <c r="U258" s="307"/>
      <c r="V258" s="307"/>
      <c r="W258" s="307"/>
      <c r="X258" s="307"/>
      <c r="Y258" s="307"/>
      <c r="Z258" s="307"/>
      <c r="AA258" s="307"/>
      <c r="AB258" s="307"/>
      <c r="AC258" s="307"/>
      <c r="AD258" s="307"/>
      <c r="AE258" s="307"/>
      <c r="AF258" s="307"/>
      <c r="AG258" s="307"/>
      <c r="AH258" s="307"/>
      <c r="AI258" s="307"/>
      <c r="AJ258" s="307"/>
      <c r="AK258" s="307"/>
      <c r="AL258" s="307"/>
      <c r="AM258" s="307"/>
      <c r="AN258" s="307"/>
      <c r="AO258" s="307"/>
      <c r="AP258" s="307"/>
      <c r="AQ258" s="307"/>
      <c r="AR258" s="307"/>
      <c r="AS258" s="307"/>
      <c r="AT258" s="307"/>
      <c r="AU258" s="307"/>
      <c r="AV258" s="307"/>
      <c r="AW258" s="307"/>
      <c r="AX258" s="307"/>
      <c r="AY258" s="307"/>
      <c r="AZ258" s="307"/>
      <c r="BA258" s="307"/>
      <c r="BB258" s="307"/>
      <c r="BC258" s="307"/>
      <c r="BD258" s="307"/>
      <c r="BE258" s="307"/>
      <c r="BF258" s="307"/>
      <c r="BG258" s="307"/>
      <c r="BH258" s="307"/>
      <c r="BI258" s="307"/>
      <c r="BJ258" s="307"/>
      <c r="BK258" s="307"/>
      <c r="BL258" s="307"/>
      <c r="BM258" s="307"/>
      <c r="BN258" s="307"/>
      <c r="BO258" s="307"/>
      <c r="BP258" s="307"/>
      <c r="BQ258" s="307"/>
      <c r="BR258" s="307"/>
      <c r="BS258" s="307"/>
      <c r="BT258" s="307"/>
      <c r="BU258" s="307"/>
      <c r="BV258" s="307"/>
      <c r="BW258" s="307"/>
      <c r="BX258" s="307"/>
      <c r="BY258" s="307"/>
      <c r="BZ258" s="307"/>
      <c r="CA258" s="307"/>
      <c r="CB258" s="307"/>
      <c r="CC258" s="307"/>
      <c r="CD258" s="307"/>
      <c r="CE258" s="307"/>
      <c r="CF258" s="307"/>
      <c r="CG258" s="307"/>
      <c r="CH258" s="307"/>
      <c r="CI258" s="307"/>
      <c r="CJ258" s="307"/>
      <c r="CK258" s="307"/>
      <c r="CL258" s="307"/>
      <c r="CM258" s="307"/>
      <c r="CN258" s="307"/>
      <c r="CO258" s="307"/>
      <c r="CP258" s="307"/>
      <c r="CQ258" s="307"/>
      <c r="CR258" s="307"/>
      <c r="CS258" s="307"/>
      <c r="CT258" s="307"/>
      <c r="CU258" s="307"/>
      <c r="CV258" s="307"/>
      <c r="CW258" s="307"/>
      <c r="CX258" s="307"/>
      <c r="CY258" s="307"/>
      <c r="CZ258" s="307"/>
      <c r="DA258" s="307"/>
      <c r="DB258" s="307"/>
      <c r="DC258" s="307"/>
      <c r="DD258" s="307"/>
      <c r="DE258" s="307"/>
      <c r="DF258" s="307"/>
      <c r="DG258" s="307"/>
      <c r="DH258" s="307"/>
      <c r="DI258" s="307"/>
      <c r="DJ258" s="307"/>
      <c r="DK258" s="307"/>
      <c r="DL258" s="307"/>
      <c r="DM258" s="307"/>
      <c r="DN258" s="307"/>
      <c r="DO258" s="307"/>
      <c r="DP258" s="307"/>
      <c r="DQ258" s="307"/>
      <c r="DR258" s="307"/>
      <c r="DS258" s="307"/>
      <c r="DT258" s="307"/>
      <c r="DU258" s="307"/>
      <c r="DV258" s="307"/>
      <c r="DW258" s="307"/>
      <c r="DX258" s="307"/>
      <c r="DY258" s="307"/>
      <c r="DZ258" s="307"/>
      <c r="EA258" s="307"/>
      <c r="EB258" s="307"/>
      <c r="EC258" s="307"/>
      <c r="ED258" s="307"/>
      <c r="EE258" s="307"/>
      <c r="EF258" s="307"/>
      <c r="EG258" s="307"/>
      <c r="EH258" s="307"/>
      <c r="EI258" s="307"/>
      <c r="EJ258" s="307"/>
      <c r="EK258" s="307"/>
    </row>
    <row r="259" spans="1:141" s="299" customFormat="1">
      <c r="A259" s="307"/>
      <c r="B259" s="307"/>
      <c r="C259" s="307"/>
      <c r="D259" s="307"/>
      <c r="E259" s="307"/>
      <c r="F259" s="307"/>
      <c r="G259" s="307"/>
      <c r="H259" s="307"/>
      <c r="I259" s="307"/>
      <c r="J259" s="307"/>
      <c r="K259" s="307"/>
      <c r="L259" s="307"/>
      <c r="M259" s="307"/>
      <c r="N259" s="307"/>
      <c r="O259" s="307"/>
      <c r="P259" s="307"/>
      <c r="Q259" s="307"/>
      <c r="R259" s="307"/>
      <c r="S259" s="307"/>
      <c r="T259" s="307"/>
      <c r="U259" s="307"/>
      <c r="V259" s="307"/>
      <c r="W259" s="307"/>
      <c r="X259" s="307"/>
      <c r="Y259" s="307"/>
      <c r="Z259" s="307"/>
      <c r="AA259" s="307"/>
      <c r="AB259" s="307"/>
      <c r="AC259" s="307"/>
      <c r="AD259" s="307"/>
      <c r="AE259" s="307"/>
      <c r="AF259" s="307"/>
      <c r="AG259" s="307"/>
      <c r="AH259" s="307"/>
      <c r="AI259" s="307"/>
      <c r="AJ259" s="307"/>
      <c r="AK259" s="307"/>
      <c r="AL259" s="307"/>
      <c r="AM259" s="307"/>
      <c r="AN259" s="307"/>
      <c r="AO259" s="307"/>
      <c r="AP259" s="307"/>
      <c r="AQ259" s="307"/>
      <c r="AR259" s="307"/>
      <c r="AS259" s="307"/>
      <c r="AT259" s="307"/>
      <c r="AU259" s="307"/>
      <c r="AV259" s="307"/>
      <c r="AW259" s="307"/>
      <c r="AX259" s="307"/>
      <c r="AY259" s="307"/>
      <c r="AZ259" s="307"/>
      <c r="BA259" s="307"/>
      <c r="BB259" s="307"/>
      <c r="BC259" s="307"/>
      <c r="BD259" s="307"/>
      <c r="BE259" s="307"/>
      <c r="BF259" s="307"/>
      <c r="BG259" s="307"/>
      <c r="BH259" s="307"/>
      <c r="BI259" s="307"/>
      <c r="BJ259" s="307"/>
      <c r="BK259" s="307"/>
      <c r="BL259" s="307"/>
      <c r="BM259" s="307"/>
      <c r="BN259" s="307"/>
      <c r="BO259" s="307"/>
      <c r="BP259" s="307"/>
      <c r="BQ259" s="307"/>
      <c r="BR259" s="307"/>
      <c r="BS259" s="307"/>
      <c r="BT259" s="307"/>
      <c r="BU259" s="307"/>
      <c r="BV259" s="307"/>
      <c r="BW259" s="307"/>
      <c r="BX259" s="307"/>
      <c r="BY259" s="307"/>
      <c r="BZ259" s="307"/>
      <c r="CA259" s="307"/>
      <c r="CB259" s="307"/>
      <c r="CC259" s="307"/>
      <c r="CD259" s="307"/>
      <c r="CE259" s="307"/>
      <c r="CF259" s="307"/>
      <c r="CG259" s="307"/>
      <c r="CH259" s="307"/>
      <c r="CI259" s="307"/>
      <c r="CJ259" s="307"/>
      <c r="CK259" s="307"/>
      <c r="CL259" s="307"/>
      <c r="CM259" s="307"/>
      <c r="CN259" s="307"/>
      <c r="CO259" s="307"/>
      <c r="CP259" s="307"/>
      <c r="CQ259" s="307"/>
      <c r="CR259" s="307"/>
      <c r="CS259" s="307"/>
      <c r="CT259" s="307"/>
      <c r="CU259" s="307"/>
      <c r="CV259" s="307"/>
      <c r="CW259" s="307"/>
      <c r="CX259" s="307"/>
      <c r="CY259" s="307"/>
      <c r="CZ259" s="307"/>
      <c r="DA259" s="307"/>
      <c r="DB259" s="307"/>
      <c r="DC259" s="307"/>
      <c r="DD259" s="307"/>
      <c r="DE259" s="307"/>
      <c r="DF259" s="307"/>
      <c r="DG259" s="307"/>
      <c r="DH259" s="307"/>
      <c r="DI259" s="307"/>
      <c r="DJ259" s="307"/>
      <c r="DK259" s="307"/>
      <c r="DL259" s="307"/>
      <c r="DM259" s="307"/>
      <c r="DN259" s="307"/>
      <c r="DO259" s="307"/>
      <c r="DP259" s="307"/>
      <c r="DQ259" s="307"/>
      <c r="DR259" s="307"/>
      <c r="DS259" s="307"/>
      <c r="DT259" s="307"/>
      <c r="DU259" s="307"/>
      <c r="DV259" s="307"/>
      <c r="DW259" s="307"/>
      <c r="DX259" s="307"/>
      <c r="DY259" s="307"/>
      <c r="DZ259" s="307"/>
      <c r="EA259" s="307"/>
      <c r="EB259" s="307"/>
      <c r="EC259" s="307"/>
      <c r="ED259" s="307"/>
      <c r="EE259" s="307"/>
      <c r="EF259" s="307"/>
      <c r="EG259" s="307"/>
      <c r="EH259" s="307"/>
      <c r="EI259" s="307"/>
      <c r="EJ259" s="307"/>
      <c r="EK259" s="307"/>
    </row>
    <row r="260" spans="1:141" s="299" customFormat="1">
      <c r="A260" s="307"/>
      <c r="B260" s="307"/>
      <c r="C260" s="307"/>
      <c r="D260" s="307"/>
      <c r="E260" s="307"/>
      <c r="F260" s="307"/>
      <c r="G260" s="307"/>
      <c r="H260" s="307"/>
      <c r="I260" s="307"/>
      <c r="J260" s="307"/>
      <c r="K260" s="307"/>
      <c r="L260" s="307"/>
      <c r="M260" s="307"/>
      <c r="N260" s="307"/>
      <c r="O260" s="307"/>
      <c r="P260" s="307"/>
      <c r="Q260" s="307"/>
      <c r="R260" s="307"/>
      <c r="S260" s="307"/>
      <c r="T260" s="307"/>
      <c r="U260" s="307"/>
      <c r="V260" s="307"/>
      <c r="W260" s="307"/>
      <c r="X260" s="307"/>
      <c r="Y260" s="307"/>
      <c r="Z260" s="307"/>
      <c r="AA260" s="307"/>
      <c r="AB260" s="307"/>
      <c r="AC260" s="307"/>
      <c r="AD260" s="307"/>
      <c r="AE260" s="307"/>
      <c r="AF260" s="307"/>
      <c r="AG260" s="307"/>
      <c r="AH260" s="307"/>
      <c r="AI260" s="307"/>
      <c r="AJ260" s="307"/>
      <c r="AK260" s="307"/>
      <c r="AL260" s="307"/>
      <c r="AM260" s="307"/>
      <c r="AN260" s="307"/>
      <c r="AO260" s="307"/>
      <c r="AP260" s="307"/>
      <c r="AQ260" s="307"/>
      <c r="AR260" s="307"/>
      <c r="AS260" s="307"/>
      <c r="AT260" s="307"/>
      <c r="AU260" s="307"/>
      <c r="AV260" s="307"/>
      <c r="AW260" s="307"/>
      <c r="AX260" s="307"/>
      <c r="AY260" s="307"/>
      <c r="AZ260" s="307"/>
      <c r="BA260" s="307"/>
      <c r="BB260" s="307"/>
      <c r="BC260" s="307"/>
      <c r="BD260" s="307"/>
      <c r="BE260" s="307"/>
      <c r="BF260" s="307"/>
      <c r="BG260" s="307"/>
      <c r="BH260" s="307"/>
      <c r="BI260" s="307"/>
      <c r="BJ260" s="307"/>
      <c r="BK260" s="307"/>
      <c r="BL260" s="307"/>
      <c r="BM260" s="307"/>
      <c r="BN260" s="307"/>
      <c r="BO260" s="307"/>
      <c r="BP260" s="307"/>
      <c r="BQ260" s="307"/>
      <c r="BR260" s="307"/>
      <c r="BS260" s="307"/>
      <c r="BT260" s="307"/>
      <c r="BU260" s="307"/>
      <c r="BV260" s="307"/>
      <c r="BW260" s="307"/>
      <c r="BX260" s="307"/>
      <c r="BY260" s="307"/>
      <c r="BZ260" s="307"/>
      <c r="CA260" s="307"/>
      <c r="CB260" s="307"/>
      <c r="CC260" s="307"/>
      <c r="CD260" s="307"/>
      <c r="CE260" s="307"/>
      <c r="CF260" s="307"/>
      <c r="CG260" s="307"/>
      <c r="CH260" s="307"/>
      <c r="CI260" s="307"/>
      <c r="CJ260" s="307"/>
      <c r="CK260" s="307"/>
      <c r="CL260" s="307"/>
      <c r="CM260" s="307"/>
      <c r="CN260" s="307"/>
      <c r="CO260" s="307"/>
      <c r="CP260" s="307"/>
      <c r="CQ260" s="307"/>
      <c r="CR260" s="307"/>
      <c r="CS260" s="307"/>
      <c r="CT260" s="307"/>
      <c r="CU260" s="307"/>
      <c r="CV260" s="307"/>
      <c r="CW260" s="307"/>
      <c r="CX260" s="307"/>
      <c r="CY260" s="307"/>
      <c r="CZ260" s="307"/>
      <c r="DA260" s="307"/>
      <c r="DB260" s="307"/>
      <c r="DC260" s="307"/>
      <c r="DD260" s="307"/>
      <c r="DE260" s="307"/>
      <c r="DF260" s="307"/>
      <c r="DG260" s="307"/>
      <c r="DH260" s="307"/>
      <c r="DI260" s="307"/>
      <c r="DJ260" s="307"/>
      <c r="DK260" s="307"/>
      <c r="DL260" s="307"/>
      <c r="DM260" s="307"/>
      <c r="DN260" s="307"/>
      <c r="DO260" s="307"/>
      <c r="DP260" s="307"/>
      <c r="DQ260" s="307"/>
      <c r="DR260" s="307"/>
      <c r="DS260" s="307"/>
      <c r="DT260" s="307"/>
      <c r="DU260" s="307"/>
      <c r="DV260" s="307"/>
      <c r="DW260" s="307"/>
      <c r="DX260" s="307"/>
      <c r="DY260" s="307"/>
      <c r="DZ260" s="307"/>
      <c r="EA260" s="307"/>
      <c r="EB260" s="307"/>
      <c r="EC260" s="307"/>
      <c r="ED260" s="307"/>
      <c r="EE260" s="307"/>
      <c r="EF260" s="307"/>
      <c r="EG260" s="307"/>
      <c r="EH260" s="307"/>
      <c r="EI260" s="307"/>
      <c r="EJ260" s="307"/>
      <c r="EK260" s="307"/>
    </row>
    <row r="261" spans="1:141" s="299" customFormat="1">
      <c r="A261" s="307"/>
      <c r="B261" s="307"/>
      <c r="C261" s="307"/>
      <c r="D261" s="307"/>
      <c r="E261" s="307"/>
      <c r="F261" s="307"/>
      <c r="G261" s="307"/>
      <c r="H261" s="307"/>
      <c r="I261" s="307"/>
      <c r="J261" s="307"/>
      <c r="K261" s="307"/>
      <c r="L261" s="307"/>
      <c r="M261" s="307"/>
      <c r="N261" s="307"/>
      <c r="O261" s="307"/>
      <c r="P261" s="307"/>
      <c r="Q261" s="307"/>
      <c r="R261" s="307"/>
      <c r="S261" s="307"/>
      <c r="T261" s="307"/>
      <c r="U261" s="307"/>
      <c r="V261" s="307"/>
      <c r="W261" s="307"/>
      <c r="X261" s="307"/>
      <c r="Y261" s="307"/>
      <c r="Z261" s="307"/>
      <c r="AA261" s="307"/>
      <c r="AB261" s="307"/>
      <c r="AC261" s="307"/>
      <c r="AD261" s="307"/>
      <c r="AE261" s="307"/>
      <c r="AF261" s="307"/>
      <c r="AG261" s="307"/>
      <c r="AH261" s="307"/>
      <c r="AI261" s="307"/>
      <c r="AJ261" s="307"/>
      <c r="AK261" s="307"/>
      <c r="AL261" s="307"/>
      <c r="AM261" s="307"/>
      <c r="AN261" s="307"/>
      <c r="AO261" s="307"/>
      <c r="AP261" s="307"/>
      <c r="AQ261" s="307"/>
      <c r="AR261" s="307"/>
      <c r="AS261" s="307"/>
      <c r="AT261" s="307"/>
      <c r="AU261" s="307"/>
      <c r="AV261" s="307"/>
      <c r="AW261" s="307"/>
      <c r="AX261" s="307"/>
      <c r="AY261" s="307"/>
      <c r="AZ261" s="307"/>
      <c r="BA261" s="307"/>
      <c r="BB261" s="307"/>
      <c r="BC261" s="307"/>
      <c r="BD261" s="307"/>
      <c r="BE261" s="307"/>
      <c r="BF261" s="307"/>
      <c r="BG261" s="307"/>
      <c r="BH261" s="307"/>
      <c r="BI261" s="307"/>
      <c r="BJ261" s="307"/>
      <c r="BK261" s="307"/>
      <c r="BL261" s="307"/>
      <c r="BM261" s="307"/>
      <c r="BN261" s="307"/>
      <c r="BO261" s="307"/>
      <c r="BP261" s="307"/>
      <c r="BQ261" s="307"/>
      <c r="BR261" s="307"/>
      <c r="BS261" s="307"/>
      <c r="BT261" s="307"/>
      <c r="BU261" s="307"/>
      <c r="BV261" s="307"/>
      <c r="BW261" s="307"/>
      <c r="BX261" s="307"/>
      <c r="BY261" s="307"/>
      <c r="BZ261" s="307"/>
      <c r="CA261" s="307"/>
      <c r="CB261" s="307"/>
      <c r="CC261" s="307"/>
      <c r="CD261" s="307"/>
      <c r="CE261" s="307"/>
      <c r="CF261" s="307"/>
      <c r="CG261" s="307"/>
      <c r="CH261" s="307"/>
      <c r="CI261" s="307"/>
      <c r="CJ261" s="307"/>
      <c r="CK261" s="307"/>
      <c r="CL261" s="307"/>
      <c r="CM261" s="307"/>
      <c r="CN261" s="307"/>
      <c r="CO261" s="307"/>
      <c r="CP261" s="307"/>
      <c r="CQ261" s="307"/>
      <c r="CR261" s="307"/>
      <c r="CS261" s="307"/>
      <c r="CT261" s="307"/>
      <c r="CU261" s="307"/>
      <c r="CV261" s="307"/>
      <c r="CW261" s="307"/>
      <c r="CX261" s="307"/>
      <c r="CY261" s="307"/>
      <c r="CZ261" s="307"/>
      <c r="DA261" s="307"/>
      <c r="DB261" s="307"/>
      <c r="DC261" s="307"/>
      <c r="DD261" s="307"/>
      <c r="DE261" s="307"/>
      <c r="DF261" s="307"/>
      <c r="DG261" s="307"/>
      <c r="DH261" s="307"/>
      <c r="DI261" s="307"/>
      <c r="DJ261" s="307"/>
      <c r="DK261" s="307"/>
      <c r="DL261" s="307"/>
      <c r="DM261" s="307"/>
      <c r="DN261" s="307"/>
      <c r="DO261" s="307"/>
      <c r="DP261" s="307"/>
      <c r="DQ261" s="307"/>
      <c r="DR261" s="307"/>
      <c r="DS261" s="307"/>
      <c r="DT261" s="307"/>
      <c r="DU261" s="307"/>
      <c r="DV261" s="307"/>
      <c r="DW261" s="307"/>
      <c r="DX261" s="307"/>
      <c r="DY261" s="307"/>
      <c r="DZ261" s="307"/>
      <c r="EA261" s="307"/>
      <c r="EB261" s="307"/>
      <c r="EC261" s="307"/>
      <c r="ED261" s="307"/>
      <c r="EE261" s="307"/>
      <c r="EF261" s="307"/>
      <c r="EG261" s="307"/>
      <c r="EH261" s="307"/>
      <c r="EI261" s="307"/>
      <c r="EJ261" s="307"/>
      <c r="EK261" s="307"/>
    </row>
    <row r="262" spans="1:141" s="299" customFormat="1">
      <c r="A262" s="307"/>
      <c r="B262" s="307"/>
      <c r="C262" s="307"/>
      <c r="D262" s="307"/>
      <c r="E262" s="307"/>
      <c r="F262" s="307"/>
      <c r="G262" s="307"/>
      <c r="H262" s="307"/>
      <c r="I262" s="307"/>
      <c r="J262" s="307"/>
      <c r="K262" s="307"/>
      <c r="L262" s="307"/>
      <c r="M262" s="307"/>
      <c r="N262" s="307"/>
      <c r="O262" s="307"/>
      <c r="P262" s="307"/>
      <c r="Q262" s="307"/>
      <c r="R262" s="307"/>
      <c r="S262" s="307"/>
      <c r="T262" s="307"/>
      <c r="U262" s="307"/>
      <c r="V262" s="307"/>
      <c r="W262" s="307"/>
      <c r="X262" s="307"/>
      <c r="Y262" s="307"/>
      <c r="Z262" s="307"/>
      <c r="AA262" s="307"/>
      <c r="AB262" s="307"/>
      <c r="AC262" s="307"/>
      <c r="AD262" s="307"/>
      <c r="AE262" s="307"/>
      <c r="AF262" s="307"/>
      <c r="AG262" s="307"/>
      <c r="AH262" s="307"/>
      <c r="AI262" s="307"/>
      <c r="AJ262" s="307"/>
      <c r="AK262" s="307"/>
      <c r="AL262" s="307"/>
      <c r="AM262" s="307"/>
      <c r="AN262" s="307"/>
      <c r="AO262" s="307"/>
      <c r="AP262" s="307"/>
      <c r="AQ262" s="307"/>
      <c r="AR262" s="307"/>
      <c r="AS262" s="307"/>
      <c r="AT262" s="307"/>
      <c r="AU262" s="307"/>
      <c r="AV262" s="307"/>
      <c r="AW262" s="307"/>
      <c r="AX262" s="307"/>
      <c r="AY262" s="307"/>
      <c r="AZ262" s="307"/>
      <c r="BA262" s="307"/>
      <c r="BB262" s="307"/>
      <c r="BC262" s="307"/>
      <c r="BD262" s="307"/>
      <c r="BE262" s="307"/>
      <c r="BF262" s="307"/>
      <c r="BG262" s="307"/>
      <c r="BH262" s="307"/>
      <c r="BI262" s="307"/>
      <c r="BJ262" s="307"/>
      <c r="BK262" s="307"/>
      <c r="BL262" s="307"/>
      <c r="BM262" s="307"/>
      <c r="BN262" s="307"/>
      <c r="BO262" s="307"/>
      <c r="BP262" s="307"/>
      <c r="BQ262" s="307"/>
      <c r="BR262" s="307"/>
      <c r="BS262" s="307"/>
      <c r="BT262" s="307"/>
      <c r="BU262" s="307"/>
      <c r="BV262" s="307"/>
      <c r="BW262" s="307"/>
      <c r="BX262" s="307"/>
      <c r="BY262" s="307"/>
      <c r="BZ262" s="307"/>
      <c r="CA262" s="307"/>
      <c r="CB262" s="307"/>
      <c r="CC262" s="307"/>
      <c r="CD262" s="307"/>
      <c r="CE262" s="307"/>
      <c r="CF262" s="307"/>
      <c r="CG262" s="307"/>
      <c r="CH262" s="307"/>
      <c r="CI262" s="307"/>
      <c r="CJ262" s="307"/>
      <c r="CK262" s="307"/>
      <c r="CL262" s="307"/>
      <c r="CM262" s="307"/>
      <c r="CN262" s="307"/>
      <c r="CO262" s="307"/>
      <c r="CP262" s="307"/>
      <c r="CQ262" s="307"/>
      <c r="CR262" s="307"/>
      <c r="CS262" s="307"/>
      <c r="CT262" s="307"/>
      <c r="CU262" s="307"/>
      <c r="CV262" s="307"/>
      <c r="CW262" s="307"/>
      <c r="CX262" s="307"/>
      <c r="CY262" s="307"/>
      <c r="CZ262" s="307"/>
      <c r="DA262" s="307"/>
      <c r="DB262" s="307"/>
      <c r="DC262" s="307"/>
      <c r="DD262" s="307"/>
      <c r="DE262" s="307"/>
      <c r="DF262" s="307"/>
      <c r="DG262" s="307"/>
      <c r="DH262" s="307"/>
      <c r="DI262" s="307"/>
      <c r="DJ262" s="307"/>
      <c r="DK262" s="307"/>
      <c r="DL262" s="307"/>
      <c r="DM262" s="307"/>
      <c r="DN262" s="307"/>
      <c r="DO262" s="307"/>
      <c r="DP262" s="307"/>
      <c r="DQ262" s="307"/>
      <c r="DR262" s="307"/>
      <c r="DS262" s="307"/>
      <c r="DT262" s="307"/>
      <c r="DU262" s="307"/>
      <c r="DV262" s="307"/>
      <c r="DW262" s="307"/>
      <c r="DX262" s="307"/>
      <c r="DY262" s="307"/>
      <c r="DZ262" s="307"/>
      <c r="EA262" s="307"/>
      <c r="EB262" s="307"/>
      <c r="EC262" s="307"/>
      <c r="ED262" s="307"/>
      <c r="EE262" s="307"/>
      <c r="EF262" s="307"/>
      <c r="EG262" s="307"/>
      <c r="EH262" s="307"/>
      <c r="EI262" s="307"/>
      <c r="EJ262" s="307"/>
      <c r="EK262" s="307"/>
    </row>
    <row r="263" spans="1:141" s="299" customFormat="1">
      <c r="A263" s="307"/>
      <c r="B263" s="307"/>
      <c r="C263" s="307"/>
      <c r="D263" s="307"/>
      <c r="E263" s="307"/>
      <c r="F263" s="307"/>
      <c r="G263" s="307"/>
      <c r="H263" s="307"/>
      <c r="I263" s="307"/>
      <c r="J263" s="307"/>
      <c r="K263" s="307"/>
      <c r="L263" s="307"/>
      <c r="M263" s="307"/>
      <c r="N263" s="307"/>
      <c r="O263" s="307"/>
      <c r="P263" s="307"/>
      <c r="Q263" s="307"/>
      <c r="R263" s="307"/>
      <c r="S263" s="307"/>
      <c r="T263" s="307"/>
      <c r="U263" s="307"/>
      <c r="V263" s="307"/>
      <c r="W263" s="307"/>
      <c r="X263" s="307"/>
      <c r="Y263" s="307"/>
      <c r="Z263" s="307"/>
      <c r="AA263" s="307"/>
      <c r="AB263" s="307"/>
      <c r="AC263" s="307"/>
      <c r="AD263" s="307"/>
      <c r="AE263" s="307"/>
      <c r="AF263" s="307"/>
      <c r="AG263" s="307"/>
      <c r="AH263" s="307"/>
      <c r="AI263" s="307"/>
      <c r="AJ263" s="307"/>
      <c r="AK263" s="307"/>
      <c r="AL263" s="307"/>
      <c r="AM263" s="307"/>
      <c r="AN263" s="307"/>
      <c r="AO263" s="307"/>
      <c r="AP263" s="307"/>
      <c r="AQ263" s="307"/>
      <c r="AR263" s="307"/>
      <c r="AS263" s="307"/>
      <c r="AT263" s="307"/>
      <c r="AU263" s="307"/>
      <c r="AV263" s="307"/>
      <c r="AW263" s="307"/>
      <c r="AX263" s="307"/>
      <c r="AY263" s="307"/>
      <c r="AZ263" s="307"/>
      <c r="BA263" s="307"/>
      <c r="BB263" s="307"/>
      <c r="BC263" s="307"/>
      <c r="BD263" s="307"/>
      <c r="BE263" s="307"/>
      <c r="BF263" s="307"/>
      <c r="BG263" s="307"/>
      <c r="BH263" s="307"/>
      <c r="BI263" s="307"/>
      <c r="BJ263" s="307"/>
      <c r="BK263" s="307"/>
      <c r="BL263" s="307"/>
      <c r="BM263" s="307"/>
      <c r="BN263" s="307"/>
      <c r="BO263" s="307"/>
      <c r="BP263" s="307"/>
      <c r="BQ263" s="307"/>
      <c r="BR263" s="307"/>
      <c r="BS263" s="307"/>
      <c r="BT263" s="307"/>
      <c r="BU263" s="307"/>
      <c r="BV263" s="307"/>
      <c r="BW263" s="307"/>
      <c r="BX263" s="307"/>
      <c r="BY263" s="307"/>
      <c r="BZ263" s="307"/>
      <c r="CA263" s="307"/>
      <c r="CB263" s="307"/>
      <c r="CC263" s="307"/>
      <c r="CD263" s="307"/>
      <c r="CE263" s="307"/>
      <c r="CF263" s="307"/>
      <c r="CG263" s="307"/>
      <c r="CH263" s="307"/>
      <c r="CI263" s="307"/>
      <c r="CJ263" s="307"/>
      <c r="CK263" s="307"/>
      <c r="CL263" s="307"/>
      <c r="CM263" s="307"/>
      <c r="CN263" s="307"/>
      <c r="CO263" s="307"/>
      <c r="CP263" s="307"/>
      <c r="CQ263" s="307"/>
      <c r="CR263" s="307"/>
      <c r="CS263" s="307"/>
      <c r="CT263" s="307"/>
      <c r="CU263" s="307"/>
      <c r="CV263" s="307"/>
      <c r="CW263" s="307"/>
      <c r="CX263" s="307"/>
      <c r="CY263" s="307"/>
      <c r="CZ263" s="307"/>
      <c r="DA263" s="307"/>
      <c r="DB263" s="307"/>
      <c r="DC263" s="307"/>
      <c r="DD263" s="307"/>
      <c r="DE263" s="307"/>
      <c r="DF263" s="307"/>
      <c r="DG263" s="307"/>
      <c r="DH263" s="307"/>
      <c r="DI263" s="307"/>
      <c r="DJ263" s="307"/>
      <c r="DK263" s="307"/>
      <c r="DL263" s="307"/>
      <c r="DM263" s="307"/>
      <c r="DN263" s="307"/>
      <c r="DO263" s="307"/>
      <c r="DP263" s="307"/>
      <c r="DQ263" s="307"/>
      <c r="DR263" s="307"/>
      <c r="DS263" s="307"/>
      <c r="DT263" s="307"/>
      <c r="DU263" s="307"/>
      <c r="DV263" s="307"/>
      <c r="DW263" s="307"/>
      <c r="DX263" s="307"/>
      <c r="DY263" s="307"/>
      <c r="DZ263" s="307"/>
      <c r="EA263" s="307"/>
      <c r="EB263" s="307"/>
      <c r="EC263" s="307"/>
      <c r="ED263" s="307"/>
      <c r="EE263" s="307"/>
      <c r="EF263" s="307"/>
      <c r="EG263" s="307"/>
      <c r="EH263" s="307"/>
      <c r="EI263" s="307"/>
      <c r="EJ263" s="307"/>
      <c r="EK263" s="307"/>
    </row>
    <row r="264" spans="1:141" s="299" customFormat="1">
      <c r="A264" s="307"/>
      <c r="B264" s="307"/>
      <c r="C264" s="307"/>
      <c r="D264" s="307"/>
      <c r="E264" s="307"/>
      <c r="F264" s="307"/>
      <c r="G264" s="307"/>
      <c r="H264" s="307"/>
      <c r="I264" s="307"/>
      <c r="J264" s="307"/>
      <c r="K264" s="307"/>
      <c r="L264" s="307"/>
      <c r="M264" s="307"/>
      <c r="N264" s="307"/>
      <c r="O264" s="307"/>
      <c r="P264" s="307"/>
      <c r="Q264" s="307"/>
      <c r="R264" s="307"/>
      <c r="S264" s="307"/>
      <c r="T264" s="307"/>
      <c r="U264" s="307"/>
      <c r="V264" s="307"/>
      <c r="W264" s="307"/>
      <c r="X264" s="307"/>
      <c r="Y264" s="307"/>
      <c r="Z264" s="307"/>
      <c r="AA264" s="307"/>
      <c r="AB264" s="307"/>
      <c r="AC264" s="307"/>
      <c r="AD264" s="307"/>
      <c r="AE264" s="307"/>
      <c r="AF264" s="307"/>
      <c r="AG264" s="307"/>
      <c r="AH264" s="307"/>
      <c r="AI264" s="307"/>
      <c r="AJ264" s="307"/>
      <c r="AK264" s="307"/>
      <c r="AL264" s="307"/>
      <c r="AM264" s="307"/>
      <c r="AN264" s="307"/>
      <c r="AO264" s="307"/>
      <c r="AP264" s="307"/>
      <c r="AQ264" s="307"/>
      <c r="AR264" s="307"/>
      <c r="AS264" s="307"/>
      <c r="AT264" s="307"/>
      <c r="AU264" s="307"/>
      <c r="AV264" s="307"/>
      <c r="AW264" s="307"/>
      <c r="AX264" s="307"/>
      <c r="AY264" s="307"/>
      <c r="AZ264" s="307"/>
      <c r="BA264" s="307"/>
      <c r="BB264" s="307"/>
      <c r="BC264" s="307"/>
      <c r="BD264" s="307"/>
      <c r="BE264" s="307"/>
      <c r="BF264" s="307"/>
      <c r="BG264" s="307"/>
      <c r="BH264" s="307"/>
      <c r="BI264" s="307"/>
      <c r="BJ264" s="307"/>
      <c r="BK264" s="307"/>
      <c r="BL264" s="307"/>
      <c r="BM264" s="307"/>
      <c r="BN264" s="307"/>
      <c r="BO264" s="307"/>
      <c r="BP264" s="307"/>
      <c r="BQ264" s="307"/>
      <c r="BR264" s="307"/>
      <c r="BS264" s="307"/>
      <c r="BT264" s="307"/>
      <c r="BU264" s="307"/>
      <c r="BV264" s="307"/>
      <c r="BW264" s="307"/>
      <c r="BX264" s="307"/>
      <c r="BY264" s="307"/>
      <c r="BZ264" s="307"/>
      <c r="CA264" s="307"/>
      <c r="CB264" s="307"/>
      <c r="CC264" s="307"/>
      <c r="CD264" s="307"/>
      <c r="CE264" s="307"/>
      <c r="CF264" s="307"/>
      <c r="CG264" s="307"/>
      <c r="CH264" s="307"/>
      <c r="CI264" s="307"/>
      <c r="CJ264" s="307"/>
      <c r="CK264" s="307"/>
      <c r="CL264" s="307"/>
      <c r="CM264" s="307"/>
      <c r="CN264" s="307"/>
      <c r="CO264" s="307"/>
      <c r="CP264" s="307"/>
      <c r="CQ264" s="307"/>
      <c r="CR264" s="307"/>
      <c r="CS264" s="307"/>
      <c r="CT264" s="307"/>
      <c r="CU264" s="307"/>
      <c r="CV264" s="307"/>
      <c r="CW264" s="307"/>
      <c r="CX264" s="307"/>
      <c r="CY264" s="307"/>
      <c r="CZ264" s="307"/>
      <c r="DA264" s="307"/>
      <c r="DB264" s="307"/>
      <c r="DC264" s="307"/>
      <c r="DD264" s="307"/>
      <c r="DE264" s="307"/>
      <c r="DF264" s="307"/>
      <c r="DG264" s="307"/>
      <c r="DH264" s="307"/>
      <c r="DI264" s="307"/>
      <c r="DJ264" s="307"/>
      <c r="DK264" s="307"/>
      <c r="DL264" s="307"/>
      <c r="DM264" s="307"/>
      <c r="DN264" s="307"/>
      <c r="DO264" s="307"/>
      <c r="DP264" s="307"/>
      <c r="DQ264" s="307"/>
      <c r="DR264" s="307"/>
      <c r="DS264" s="307"/>
      <c r="DT264" s="307"/>
      <c r="DU264" s="307"/>
      <c r="DV264" s="307"/>
      <c r="DW264" s="307"/>
      <c r="DX264" s="307"/>
      <c r="DY264" s="307"/>
      <c r="DZ264" s="307"/>
      <c r="EA264" s="307"/>
      <c r="EB264" s="307"/>
      <c r="EC264" s="307"/>
      <c r="ED264" s="307"/>
      <c r="EE264" s="307"/>
      <c r="EF264" s="307"/>
      <c r="EG264" s="307"/>
      <c r="EH264" s="307"/>
      <c r="EI264" s="307"/>
      <c r="EJ264" s="307"/>
      <c r="EK264" s="307"/>
    </row>
    <row r="265" spans="1:141" s="299" customFormat="1">
      <c r="A265" s="307"/>
      <c r="B265" s="307"/>
      <c r="C265" s="307"/>
      <c r="D265" s="307"/>
      <c r="E265" s="307"/>
      <c r="F265" s="307"/>
      <c r="G265" s="307"/>
      <c r="H265" s="307"/>
      <c r="I265" s="307"/>
      <c r="J265" s="307"/>
      <c r="K265" s="307"/>
      <c r="L265" s="307"/>
      <c r="M265" s="307"/>
      <c r="N265" s="307"/>
      <c r="O265" s="307"/>
      <c r="P265" s="307"/>
      <c r="Q265" s="307"/>
      <c r="R265" s="307"/>
      <c r="S265" s="307"/>
      <c r="T265" s="307"/>
      <c r="U265" s="307"/>
      <c r="V265" s="307"/>
      <c r="W265" s="307"/>
      <c r="X265" s="307"/>
      <c r="Y265" s="307"/>
      <c r="Z265" s="307"/>
      <c r="AA265" s="307"/>
      <c r="AB265" s="307"/>
      <c r="AC265" s="307"/>
      <c r="AD265" s="307"/>
      <c r="AE265" s="307"/>
      <c r="AF265" s="307"/>
      <c r="AG265" s="307"/>
      <c r="AH265" s="307"/>
      <c r="AI265" s="307"/>
      <c r="AJ265" s="307"/>
      <c r="AK265" s="307"/>
      <c r="AL265" s="307"/>
      <c r="AM265" s="307"/>
      <c r="AN265" s="307"/>
      <c r="AO265" s="307"/>
      <c r="AP265" s="307"/>
      <c r="AQ265" s="307"/>
      <c r="AR265" s="307"/>
      <c r="AS265" s="307"/>
      <c r="AT265" s="307"/>
      <c r="AU265" s="307"/>
      <c r="AV265" s="307"/>
      <c r="AW265" s="307"/>
      <c r="AX265" s="307"/>
      <c r="AY265" s="307"/>
      <c r="AZ265" s="307"/>
      <c r="BA265" s="307"/>
      <c r="BB265" s="307"/>
      <c r="BC265" s="307"/>
      <c r="BD265" s="307"/>
      <c r="BE265" s="307"/>
      <c r="BF265" s="307"/>
      <c r="BG265" s="307"/>
      <c r="BH265" s="307"/>
      <c r="BI265" s="307"/>
      <c r="BJ265" s="307"/>
      <c r="BK265" s="307"/>
      <c r="BL265" s="307"/>
      <c r="BM265" s="307"/>
      <c r="BN265" s="307"/>
      <c r="BO265" s="307"/>
      <c r="BP265" s="307"/>
      <c r="BQ265" s="307"/>
      <c r="BR265" s="307"/>
      <c r="BS265" s="307"/>
      <c r="BT265" s="307"/>
      <c r="BU265" s="307"/>
      <c r="BV265" s="307"/>
      <c r="BW265" s="307"/>
      <c r="BX265" s="307"/>
      <c r="BY265" s="307"/>
      <c r="BZ265" s="307"/>
      <c r="CA265" s="307"/>
      <c r="CB265" s="307"/>
      <c r="CC265" s="307"/>
      <c r="CD265" s="307"/>
      <c r="CE265" s="307"/>
      <c r="CF265" s="307"/>
      <c r="CG265" s="307"/>
      <c r="CH265" s="307"/>
      <c r="CI265" s="307"/>
      <c r="CJ265" s="307"/>
      <c r="CK265" s="307"/>
      <c r="CL265" s="307"/>
      <c r="CM265" s="307"/>
      <c r="CN265" s="307"/>
      <c r="CO265" s="307"/>
      <c r="CP265" s="307"/>
      <c r="CQ265" s="307"/>
      <c r="CR265" s="307"/>
      <c r="CS265" s="307"/>
      <c r="CT265" s="307"/>
      <c r="CU265" s="307"/>
      <c r="CV265" s="307"/>
      <c r="CW265" s="307"/>
      <c r="CX265" s="307"/>
      <c r="CY265" s="307"/>
      <c r="CZ265" s="307"/>
      <c r="DA265" s="307"/>
      <c r="DB265" s="307"/>
      <c r="DC265" s="307"/>
      <c r="DD265" s="307"/>
      <c r="DE265" s="307"/>
      <c r="DF265" s="307"/>
      <c r="DG265" s="307"/>
      <c r="DH265" s="307"/>
      <c r="DI265" s="307"/>
      <c r="DJ265" s="307"/>
      <c r="DK265" s="307"/>
      <c r="DL265" s="307"/>
      <c r="DM265" s="307"/>
      <c r="DN265" s="307"/>
      <c r="DO265" s="307"/>
      <c r="DP265" s="307"/>
      <c r="DQ265" s="307"/>
      <c r="DR265" s="307"/>
      <c r="DS265" s="307"/>
      <c r="DT265" s="307"/>
      <c r="DU265" s="307"/>
      <c r="DV265" s="307"/>
      <c r="DW265" s="307"/>
      <c r="DX265" s="307"/>
      <c r="DY265" s="307"/>
      <c r="DZ265" s="307"/>
      <c r="EA265" s="307"/>
      <c r="EB265" s="307"/>
      <c r="EC265" s="307"/>
      <c r="ED265" s="307"/>
      <c r="EE265" s="307"/>
      <c r="EF265" s="307"/>
      <c r="EG265" s="307"/>
      <c r="EH265" s="307"/>
      <c r="EI265" s="307"/>
      <c r="EJ265" s="307"/>
      <c r="EK265" s="307"/>
    </row>
    <row r="266" spans="1:141" s="299" customFormat="1">
      <c r="A266" s="307"/>
      <c r="B266" s="307"/>
      <c r="C266" s="307"/>
      <c r="D266" s="307"/>
      <c r="E266" s="307"/>
      <c r="F266" s="307"/>
      <c r="G266" s="307"/>
      <c r="H266" s="307"/>
      <c r="I266" s="307"/>
      <c r="J266" s="307"/>
      <c r="K266" s="307"/>
      <c r="L266" s="307"/>
      <c r="M266" s="307"/>
      <c r="N266" s="307"/>
      <c r="O266" s="307"/>
      <c r="P266" s="307"/>
      <c r="Q266" s="307"/>
      <c r="R266" s="307"/>
      <c r="S266" s="307"/>
      <c r="T266" s="307"/>
      <c r="U266" s="307"/>
      <c r="V266" s="307"/>
      <c r="W266" s="307"/>
      <c r="X266" s="307"/>
      <c r="Y266" s="307"/>
      <c r="Z266" s="307"/>
      <c r="AA266" s="307"/>
      <c r="AB266" s="307"/>
      <c r="AC266" s="307"/>
      <c r="AD266" s="307"/>
      <c r="AE266" s="307"/>
      <c r="AF266" s="307"/>
      <c r="AG266" s="307"/>
      <c r="AH266" s="307"/>
      <c r="AI266" s="307"/>
      <c r="AJ266" s="307"/>
      <c r="AK266" s="307"/>
      <c r="AL266" s="307"/>
      <c r="AM266" s="307"/>
      <c r="AN266" s="307"/>
      <c r="AO266" s="307"/>
      <c r="AP266" s="307"/>
      <c r="AQ266" s="307"/>
      <c r="AR266" s="307"/>
      <c r="AS266" s="307"/>
      <c r="AT266" s="307"/>
      <c r="AU266" s="307"/>
      <c r="AV266" s="307"/>
      <c r="AW266" s="307"/>
      <c r="AX266" s="307"/>
      <c r="AY266" s="307"/>
      <c r="AZ266" s="307"/>
      <c r="BA266" s="307"/>
      <c r="BB266" s="307"/>
      <c r="BC266" s="307"/>
      <c r="BD266" s="307"/>
      <c r="BE266" s="307"/>
      <c r="BF266" s="307"/>
      <c r="BG266" s="307"/>
      <c r="BH266" s="307"/>
      <c r="BI266" s="307"/>
      <c r="BJ266" s="307"/>
      <c r="BK266" s="307"/>
      <c r="BL266" s="307"/>
      <c r="BM266" s="307"/>
      <c r="BN266" s="307"/>
      <c r="BO266" s="307"/>
      <c r="BP266" s="307"/>
      <c r="BQ266" s="307"/>
      <c r="BR266" s="307"/>
      <c r="BS266" s="307"/>
      <c r="BT266" s="307"/>
      <c r="BU266" s="307"/>
      <c r="BV266" s="307"/>
      <c r="BW266" s="307"/>
      <c r="BX266" s="307"/>
      <c r="BY266" s="307"/>
      <c r="BZ266" s="307"/>
      <c r="CA266" s="307"/>
      <c r="CB266" s="307"/>
      <c r="CC266" s="307"/>
      <c r="CD266" s="307"/>
      <c r="CE266" s="307"/>
      <c r="CF266" s="307"/>
      <c r="CG266" s="307"/>
      <c r="CH266" s="307"/>
      <c r="CI266" s="307"/>
      <c r="CJ266" s="307"/>
      <c r="CK266" s="307"/>
      <c r="CL266" s="307"/>
      <c r="CM266" s="307"/>
      <c r="CN266" s="307"/>
      <c r="CO266" s="307"/>
      <c r="CP266" s="307"/>
      <c r="CQ266" s="307"/>
      <c r="CR266" s="307"/>
      <c r="CS266" s="307"/>
      <c r="CT266" s="307"/>
      <c r="CU266" s="307"/>
      <c r="CV266" s="307"/>
      <c r="CW266" s="307"/>
      <c r="CX266" s="307"/>
      <c r="CY266" s="307"/>
      <c r="CZ266" s="307"/>
      <c r="DA266" s="307"/>
      <c r="DB266" s="307"/>
      <c r="DC266" s="307"/>
      <c r="DD266" s="307"/>
      <c r="DE266" s="307"/>
      <c r="DF266" s="307"/>
      <c r="DG266" s="307"/>
      <c r="DH266" s="307"/>
      <c r="DI266" s="307"/>
      <c r="DJ266" s="307"/>
      <c r="DK266" s="307"/>
      <c r="DL266" s="307"/>
      <c r="DM266" s="307"/>
      <c r="DN266" s="307"/>
      <c r="DO266" s="307"/>
      <c r="DP266" s="307"/>
      <c r="DQ266" s="307"/>
      <c r="DR266" s="307"/>
      <c r="DS266" s="307"/>
      <c r="DT266" s="307"/>
      <c r="DU266" s="307"/>
      <c r="DV266" s="307"/>
      <c r="DW266" s="307"/>
      <c r="DX266" s="307"/>
      <c r="DY266" s="307"/>
      <c r="DZ266" s="307"/>
      <c r="EA266" s="307"/>
      <c r="EB266" s="307"/>
      <c r="EC266" s="307"/>
      <c r="ED266" s="307"/>
      <c r="EE266" s="307"/>
      <c r="EF266" s="307"/>
      <c r="EG266" s="307"/>
      <c r="EH266" s="307"/>
      <c r="EI266" s="307"/>
      <c r="EJ266" s="307"/>
      <c r="EK266" s="307"/>
    </row>
    <row r="267" spans="1:141" s="299" customFormat="1">
      <c r="A267" s="307"/>
      <c r="B267" s="307"/>
      <c r="C267" s="307"/>
      <c r="D267" s="307"/>
      <c r="E267" s="307"/>
      <c r="F267" s="307"/>
      <c r="G267" s="307"/>
      <c r="H267" s="307"/>
      <c r="I267" s="307"/>
      <c r="J267" s="307"/>
      <c r="K267" s="307"/>
      <c r="L267" s="307"/>
      <c r="M267" s="307"/>
      <c r="N267" s="307"/>
      <c r="O267" s="307"/>
      <c r="P267" s="307"/>
      <c r="Q267" s="307"/>
      <c r="R267" s="307"/>
      <c r="S267" s="307"/>
      <c r="T267" s="307"/>
      <c r="U267" s="307"/>
      <c r="V267" s="307"/>
      <c r="W267" s="307"/>
      <c r="X267" s="307"/>
      <c r="Y267" s="307"/>
      <c r="Z267" s="307"/>
      <c r="AA267" s="307"/>
      <c r="AB267" s="307"/>
      <c r="AC267" s="307"/>
      <c r="AD267" s="307"/>
      <c r="AE267" s="307"/>
      <c r="AF267" s="307"/>
      <c r="AG267" s="307"/>
      <c r="AH267" s="307"/>
      <c r="AI267" s="307"/>
      <c r="AJ267" s="307"/>
      <c r="AK267" s="307"/>
      <c r="AL267" s="307"/>
      <c r="AM267" s="307"/>
      <c r="AN267" s="307"/>
      <c r="AO267" s="307"/>
      <c r="AP267" s="307"/>
      <c r="AQ267" s="307"/>
      <c r="AR267" s="307"/>
      <c r="AS267" s="307"/>
      <c r="AT267" s="307"/>
      <c r="AU267" s="307"/>
      <c r="AV267" s="307"/>
      <c r="AW267" s="307"/>
      <c r="AX267" s="307"/>
      <c r="AY267" s="307"/>
      <c r="AZ267" s="307"/>
      <c r="BA267" s="307"/>
      <c r="BB267" s="307"/>
      <c r="BC267" s="307"/>
      <c r="BD267" s="307"/>
      <c r="BE267" s="307"/>
      <c r="BF267" s="307"/>
      <c r="BG267" s="307"/>
      <c r="BH267" s="307"/>
      <c r="BI267" s="307"/>
      <c r="BJ267" s="307"/>
      <c r="BK267" s="307"/>
      <c r="BL267" s="307"/>
      <c r="BM267" s="307"/>
      <c r="BN267" s="307"/>
      <c r="BO267" s="307"/>
      <c r="BP267" s="307"/>
      <c r="BQ267" s="307"/>
      <c r="BR267" s="307"/>
      <c r="BS267" s="307"/>
      <c r="BT267" s="307"/>
      <c r="BU267" s="307"/>
      <c r="BV267" s="307"/>
      <c r="BW267" s="307"/>
      <c r="BX267" s="307"/>
      <c r="BY267" s="307"/>
      <c r="BZ267" s="307"/>
      <c r="CA267" s="307"/>
      <c r="CB267" s="307"/>
      <c r="CC267" s="307"/>
      <c r="CD267" s="307"/>
      <c r="CE267" s="307"/>
      <c r="CF267" s="307"/>
      <c r="CG267" s="307"/>
      <c r="CH267" s="307"/>
      <c r="CI267" s="307"/>
      <c r="CJ267" s="307"/>
      <c r="CK267" s="307"/>
      <c r="CL267" s="307"/>
      <c r="CM267" s="307"/>
      <c r="CN267" s="307"/>
      <c r="CO267" s="307"/>
      <c r="CP267" s="307"/>
      <c r="CQ267" s="307"/>
      <c r="CR267" s="307"/>
      <c r="CS267" s="307"/>
      <c r="CT267" s="307"/>
      <c r="CU267" s="307"/>
      <c r="CV267" s="307"/>
      <c r="CW267" s="307"/>
      <c r="CX267" s="307"/>
      <c r="CY267" s="307"/>
      <c r="CZ267" s="307"/>
      <c r="DA267" s="307"/>
      <c r="DB267" s="307"/>
      <c r="DC267" s="307"/>
      <c r="DD267" s="307"/>
      <c r="DE267" s="307"/>
      <c r="DF267" s="307"/>
      <c r="DG267" s="307"/>
      <c r="DH267" s="307"/>
      <c r="DI267" s="307"/>
      <c r="DJ267" s="307"/>
      <c r="DK267" s="307"/>
      <c r="DL267" s="307"/>
      <c r="DM267" s="307"/>
      <c r="DN267" s="307"/>
      <c r="DO267" s="307"/>
      <c r="DP267" s="307"/>
      <c r="DQ267" s="307"/>
      <c r="DR267" s="307"/>
      <c r="DS267" s="307"/>
      <c r="DT267" s="307"/>
      <c r="DU267" s="307"/>
      <c r="DV267" s="307"/>
      <c r="DW267" s="307"/>
      <c r="DX267" s="307"/>
      <c r="DY267" s="307"/>
      <c r="DZ267" s="307"/>
      <c r="EA267" s="307"/>
      <c r="EB267" s="307"/>
      <c r="EC267" s="307"/>
      <c r="ED267" s="307"/>
      <c r="EE267" s="307"/>
      <c r="EF267" s="307"/>
      <c r="EG267" s="307"/>
      <c r="EH267" s="307"/>
      <c r="EI267" s="307"/>
      <c r="EJ267" s="307"/>
      <c r="EK267" s="307"/>
    </row>
    <row r="268" spans="1:141" s="299" customFormat="1">
      <c r="A268" s="307"/>
      <c r="B268" s="307"/>
      <c r="C268" s="307"/>
      <c r="D268" s="307"/>
      <c r="E268" s="307"/>
      <c r="F268" s="307"/>
      <c r="G268" s="307"/>
      <c r="H268" s="307"/>
      <c r="I268" s="307"/>
      <c r="J268" s="307"/>
      <c r="K268" s="307"/>
      <c r="L268" s="307"/>
      <c r="M268" s="307"/>
      <c r="N268" s="307"/>
      <c r="O268" s="307"/>
      <c r="P268" s="307"/>
      <c r="Q268" s="307"/>
      <c r="R268" s="307"/>
      <c r="S268" s="307"/>
      <c r="T268" s="307"/>
      <c r="U268" s="307"/>
      <c r="V268" s="307"/>
      <c r="W268" s="307"/>
      <c r="X268" s="307"/>
      <c r="Y268" s="307"/>
      <c r="Z268" s="307"/>
      <c r="AA268" s="307"/>
      <c r="AB268" s="307"/>
      <c r="AC268" s="307"/>
      <c r="AD268" s="307"/>
      <c r="AE268" s="307"/>
      <c r="AF268" s="307"/>
      <c r="AG268" s="307"/>
      <c r="AH268" s="307"/>
      <c r="AI268" s="307"/>
      <c r="AJ268" s="307"/>
      <c r="AK268" s="307"/>
      <c r="AL268" s="307"/>
      <c r="AM268" s="307"/>
      <c r="AN268" s="307"/>
      <c r="AO268" s="307"/>
      <c r="AP268" s="307"/>
      <c r="AQ268" s="307"/>
      <c r="AR268" s="307"/>
      <c r="AS268" s="307"/>
      <c r="AT268" s="307"/>
      <c r="AU268" s="307"/>
      <c r="AV268" s="307"/>
      <c r="AW268" s="307"/>
      <c r="AX268" s="307"/>
      <c r="AY268" s="307"/>
      <c r="AZ268" s="307"/>
      <c r="BA268" s="307"/>
      <c r="BB268" s="307"/>
      <c r="BC268" s="307"/>
      <c r="BD268" s="307"/>
      <c r="BE268" s="307"/>
      <c r="BF268" s="307"/>
      <c r="BG268" s="307"/>
      <c r="BH268" s="307"/>
      <c r="BI268" s="307"/>
      <c r="BJ268" s="307"/>
      <c r="BK268" s="307"/>
      <c r="BL268" s="307"/>
      <c r="BM268" s="307"/>
      <c r="BN268" s="307"/>
      <c r="BO268" s="307"/>
      <c r="BP268" s="307"/>
      <c r="BQ268" s="307"/>
      <c r="BR268" s="307"/>
      <c r="BS268" s="307"/>
      <c r="BT268" s="307"/>
      <c r="BU268" s="307"/>
      <c r="BV268" s="307"/>
      <c r="BW268" s="307"/>
      <c r="BX268" s="307"/>
      <c r="BY268" s="307"/>
      <c r="BZ268" s="307"/>
      <c r="CA268" s="307"/>
      <c r="CB268" s="307"/>
      <c r="CC268" s="307"/>
      <c r="CD268" s="307"/>
      <c r="CE268" s="307"/>
      <c r="CF268" s="307"/>
      <c r="CG268" s="307"/>
      <c r="CH268" s="307"/>
      <c r="CI268" s="307"/>
      <c r="CJ268" s="307"/>
      <c r="CK268" s="307"/>
      <c r="CL268" s="307"/>
      <c r="CM268" s="307"/>
      <c r="CN268" s="307"/>
      <c r="CO268" s="307"/>
      <c r="CP268" s="307"/>
      <c r="CQ268" s="307"/>
      <c r="CR268" s="307"/>
      <c r="CS268" s="307"/>
      <c r="CT268" s="307"/>
      <c r="CU268" s="307"/>
      <c r="CV268" s="307"/>
      <c r="CW268" s="307"/>
      <c r="CX268" s="307"/>
      <c r="CY268" s="307"/>
      <c r="CZ268" s="307"/>
      <c r="DA268" s="307"/>
      <c r="DB268" s="307"/>
      <c r="DC268" s="307"/>
      <c r="DD268" s="307"/>
      <c r="DE268" s="307"/>
      <c r="DF268" s="307"/>
      <c r="DG268" s="307"/>
      <c r="DH268" s="307"/>
      <c r="DI268" s="307"/>
      <c r="DJ268" s="307"/>
      <c r="DK268" s="307"/>
      <c r="DL268" s="307"/>
      <c r="DM268" s="307"/>
      <c r="DN268" s="307"/>
      <c r="DO268" s="307"/>
      <c r="DP268" s="307"/>
      <c r="DQ268" s="307"/>
      <c r="DR268" s="307"/>
      <c r="DS268" s="307"/>
      <c r="DT268" s="307"/>
      <c r="DU268" s="307"/>
      <c r="DV268" s="307"/>
      <c r="DW268" s="307"/>
      <c r="DX268" s="307"/>
      <c r="DY268" s="307"/>
      <c r="DZ268" s="307"/>
      <c r="EA268" s="307"/>
      <c r="EB268" s="307"/>
      <c r="EC268" s="307"/>
      <c r="ED268" s="307"/>
      <c r="EE268" s="307"/>
      <c r="EF268" s="307"/>
      <c r="EG268" s="307"/>
      <c r="EH268" s="307"/>
      <c r="EI268" s="307"/>
      <c r="EJ268" s="307"/>
      <c r="EK268" s="307"/>
    </row>
    <row r="269" spans="1:141" s="299" customFormat="1">
      <c r="A269" s="307"/>
      <c r="B269" s="307"/>
      <c r="C269" s="307"/>
      <c r="D269" s="307"/>
      <c r="E269" s="307"/>
      <c r="F269" s="307"/>
      <c r="G269" s="307"/>
      <c r="H269" s="307"/>
      <c r="I269" s="307"/>
      <c r="J269" s="307"/>
      <c r="K269" s="307"/>
      <c r="L269" s="307"/>
      <c r="M269" s="307"/>
      <c r="N269" s="307"/>
      <c r="O269" s="307"/>
      <c r="P269" s="307"/>
      <c r="Q269" s="307"/>
      <c r="R269" s="307"/>
      <c r="S269" s="307"/>
      <c r="T269" s="307"/>
      <c r="U269" s="307"/>
      <c r="V269" s="307"/>
      <c r="W269" s="307"/>
      <c r="X269" s="307"/>
      <c r="Y269" s="307"/>
      <c r="Z269" s="307"/>
      <c r="AA269" s="307"/>
      <c r="AB269" s="307"/>
      <c r="AC269" s="307"/>
      <c r="AD269" s="307"/>
      <c r="AE269" s="307"/>
      <c r="AF269" s="307"/>
      <c r="AG269" s="307"/>
      <c r="AH269" s="307"/>
      <c r="AI269" s="307"/>
      <c r="AJ269" s="307"/>
      <c r="AK269" s="307"/>
      <c r="AL269" s="307"/>
      <c r="AM269" s="307"/>
      <c r="AN269" s="307"/>
      <c r="AO269" s="307"/>
      <c r="AP269" s="307"/>
      <c r="AQ269" s="307"/>
      <c r="AR269" s="307"/>
      <c r="AS269" s="307"/>
      <c r="AT269" s="307"/>
      <c r="AU269" s="307"/>
      <c r="AV269" s="307"/>
      <c r="AW269" s="307"/>
      <c r="AX269" s="307"/>
      <c r="AY269" s="307"/>
      <c r="AZ269" s="307"/>
      <c r="BA269" s="307"/>
      <c r="BB269" s="307"/>
      <c r="BC269" s="307"/>
      <c r="BD269" s="307"/>
      <c r="BE269" s="307"/>
      <c r="BF269" s="307"/>
      <c r="BG269" s="307"/>
      <c r="BH269" s="307"/>
      <c r="BI269" s="307"/>
      <c r="BJ269" s="307"/>
      <c r="BK269" s="307"/>
      <c r="BL269" s="307"/>
      <c r="BM269" s="307"/>
      <c r="BN269" s="307"/>
      <c r="BO269" s="307"/>
      <c r="BP269" s="307"/>
      <c r="BQ269" s="307"/>
      <c r="BR269" s="307"/>
      <c r="BS269" s="307"/>
      <c r="BT269" s="307"/>
      <c r="BU269" s="307"/>
      <c r="BV269" s="307"/>
      <c r="BW269" s="307"/>
      <c r="BX269" s="307"/>
      <c r="BY269" s="307"/>
      <c r="BZ269" s="307"/>
      <c r="CA269" s="307"/>
      <c r="CB269" s="307"/>
      <c r="CC269" s="307"/>
      <c r="CD269" s="307"/>
      <c r="CE269" s="307"/>
      <c r="CF269" s="307"/>
      <c r="CG269" s="307"/>
      <c r="CH269" s="307"/>
      <c r="CI269" s="307"/>
      <c r="CJ269" s="307"/>
      <c r="CK269" s="307"/>
      <c r="CL269" s="307"/>
      <c r="CM269" s="307"/>
      <c r="CN269" s="307"/>
      <c r="CO269" s="307"/>
      <c r="CP269" s="307"/>
      <c r="CQ269" s="307"/>
      <c r="CR269" s="307"/>
      <c r="CS269" s="307"/>
      <c r="CT269" s="307"/>
      <c r="CU269" s="307"/>
      <c r="CV269" s="307"/>
      <c r="CW269" s="307"/>
      <c r="CX269" s="307"/>
      <c r="CY269" s="307"/>
      <c r="CZ269" s="307"/>
      <c r="DA269" s="307"/>
      <c r="DB269" s="307"/>
      <c r="DC269" s="307"/>
      <c r="DD269" s="307"/>
      <c r="DE269" s="307"/>
      <c r="DF269" s="307"/>
      <c r="DG269" s="307"/>
      <c r="DH269" s="307"/>
      <c r="DI269" s="307"/>
      <c r="DJ269" s="307"/>
      <c r="DK269" s="307"/>
      <c r="DL269" s="307"/>
      <c r="DM269" s="307"/>
      <c r="DN269" s="307"/>
      <c r="DO269" s="307"/>
      <c r="DP269" s="307"/>
      <c r="DQ269" s="307"/>
      <c r="DR269" s="307"/>
      <c r="DS269" s="307"/>
      <c r="DT269" s="307"/>
      <c r="DU269" s="307"/>
      <c r="DV269" s="307"/>
      <c r="DW269" s="307"/>
      <c r="DX269" s="307"/>
      <c r="DY269" s="307"/>
      <c r="DZ269" s="307"/>
      <c r="EA269" s="307"/>
      <c r="EB269" s="307"/>
      <c r="EC269" s="307"/>
      <c r="ED269" s="307"/>
      <c r="EE269" s="307"/>
      <c r="EF269" s="307"/>
      <c r="EG269" s="307"/>
      <c r="EH269" s="307"/>
      <c r="EI269" s="307"/>
      <c r="EJ269" s="307"/>
      <c r="EK269" s="307"/>
    </row>
    <row r="270" spans="1:141" s="299" customFormat="1">
      <c r="A270" s="307"/>
      <c r="B270" s="307"/>
      <c r="C270" s="307"/>
      <c r="D270" s="307"/>
      <c r="E270" s="307"/>
      <c r="F270" s="307"/>
      <c r="G270" s="307"/>
      <c r="H270" s="307"/>
      <c r="I270" s="307"/>
      <c r="J270" s="307"/>
      <c r="K270" s="307"/>
      <c r="L270" s="307"/>
      <c r="M270" s="307"/>
      <c r="N270" s="307"/>
      <c r="O270" s="307"/>
      <c r="P270" s="307"/>
      <c r="Q270" s="307"/>
      <c r="R270" s="307"/>
      <c r="S270" s="307"/>
      <c r="T270" s="307"/>
      <c r="U270" s="307"/>
      <c r="V270" s="307"/>
      <c r="W270" s="307"/>
      <c r="X270" s="307"/>
      <c r="Y270" s="307"/>
      <c r="Z270" s="307"/>
      <c r="AA270" s="307"/>
      <c r="AB270" s="307"/>
      <c r="AC270" s="307"/>
      <c r="AD270" s="307"/>
      <c r="AE270" s="307"/>
      <c r="AF270" s="307"/>
      <c r="AG270" s="307"/>
      <c r="AH270" s="307"/>
      <c r="AI270" s="307"/>
      <c r="AJ270" s="307"/>
      <c r="AK270" s="307"/>
      <c r="AL270" s="307"/>
      <c r="AM270" s="307"/>
      <c r="AN270" s="307"/>
      <c r="AO270" s="307"/>
      <c r="AP270" s="307"/>
      <c r="AQ270" s="307"/>
      <c r="AR270" s="307"/>
      <c r="AS270" s="307"/>
      <c r="AT270" s="307"/>
      <c r="AU270" s="307"/>
      <c r="AV270" s="307"/>
      <c r="AW270" s="307"/>
      <c r="AX270" s="307"/>
      <c r="AY270" s="307"/>
      <c r="AZ270" s="307"/>
      <c r="BA270" s="307"/>
      <c r="BB270" s="307"/>
      <c r="BC270" s="307"/>
      <c r="BD270" s="307"/>
      <c r="BE270" s="307"/>
      <c r="BF270" s="307"/>
      <c r="BG270" s="307"/>
      <c r="BH270" s="307"/>
      <c r="BI270" s="307"/>
      <c r="BJ270" s="307"/>
      <c r="BK270" s="307"/>
      <c r="BL270" s="307"/>
      <c r="BM270" s="307"/>
      <c r="BN270" s="307"/>
      <c r="BO270" s="307"/>
      <c r="BP270" s="307"/>
      <c r="BQ270" s="307"/>
      <c r="BR270" s="307"/>
      <c r="BS270" s="307"/>
      <c r="BT270" s="307"/>
      <c r="BU270" s="307"/>
      <c r="BV270" s="307"/>
      <c r="BW270" s="307"/>
      <c r="BX270" s="307"/>
      <c r="BY270" s="307"/>
      <c r="BZ270" s="307"/>
      <c r="CA270" s="307"/>
      <c r="CB270" s="307"/>
      <c r="CC270" s="307"/>
      <c r="CD270" s="307"/>
      <c r="CE270" s="307"/>
      <c r="CF270" s="307"/>
      <c r="CG270" s="307"/>
      <c r="CH270" s="307"/>
      <c r="CI270" s="307"/>
      <c r="CJ270" s="307"/>
      <c r="CK270" s="307"/>
      <c r="CL270" s="307"/>
      <c r="CM270" s="307"/>
      <c r="CN270" s="307"/>
      <c r="CO270" s="307"/>
      <c r="CP270" s="307"/>
      <c r="CQ270" s="307"/>
      <c r="CR270" s="307"/>
      <c r="CS270" s="307"/>
      <c r="CT270" s="307"/>
      <c r="CU270" s="307"/>
      <c r="CV270" s="307"/>
      <c r="CW270" s="307"/>
      <c r="CX270" s="307"/>
      <c r="CY270" s="307"/>
      <c r="CZ270" s="307"/>
      <c r="DA270" s="307"/>
      <c r="DB270" s="307"/>
      <c r="DC270" s="307"/>
      <c r="DD270" s="307"/>
      <c r="DE270" s="307"/>
      <c r="DF270" s="307"/>
      <c r="DG270" s="307"/>
      <c r="DH270" s="307"/>
      <c r="DI270" s="307"/>
      <c r="DJ270" s="307"/>
      <c r="DK270" s="307"/>
      <c r="DL270" s="307"/>
      <c r="DM270" s="307"/>
      <c r="DN270" s="307"/>
      <c r="DO270" s="307"/>
      <c r="DP270" s="307"/>
      <c r="DQ270" s="307"/>
      <c r="DR270" s="307"/>
      <c r="DS270" s="307"/>
      <c r="DT270" s="307"/>
      <c r="DU270" s="307"/>
      <c r="DV270" s="307"/>
      <c r="DW270" s="307"/>
      <c r="DX270" s="307"/>
      <c r="DY270" s="307"/>
      <c r="DZ270" s="307"/>
      <c r="EA270" s="307"/>
      <c r="EB270" s="307"/>
      <c r="EC270" s="307"/>
      <c r="ED270" s="307"/>
      <c r="EE270" s="307"/>
      <c r="EF270" s="307"/>
      <c r="EG270" s="307"/>
      <c r="EH270" s="307"/>
      <c r="EI270" s="307"/>
      <c r="EJ270" s="307"/>
      <c r="EK270" s="307"/>
    </row>
    <row r="271" spans="1:141" s="299" customFormat="1">
      <c r="A271" s="307"/>
      <c r="B271" s="307"/>
      <c r="C271" s="307"/>
      <c r="D271" s="307"/>
      <c r="E271" s="307"/>
      <c r="F271" s="307"/>
      <c r="G271" s="307"/>
      <c r="H271" s="307"/>
      <c r="I271" s="307"/>
      <c r="J271" s="307"/>
      <c r="K271" s="307"/>
      <c r="L271" s="307"/>
      <c r="M271" s="307"/>
      <c r="N271" s="307"/>
      <c r="O271" s="307"/>
      <c r="P271" s="307"/>
      <c r="Q271" s="307"/>
      <c r="R271" s="307"/>
      <c r="S271" s="307"/>
      <c r="T271" s="307"/>
      <c r="U271" s="307"/>
      <c r="V271" s="307"/>
      <c r="W271" s="307"/>
      <c r="X271" s="307"/>
      <c r="Y271" s="307"/>
      <c r="Z271" s="307"/>
      <c r="AA271" s="307"/>
      <c r="AB271" s="307"/>
      <c r="AC271" s="307"/>
      <c r="AD271" s="307"/>
      <c r="AE271" s="307"/>
      <c r="AF271" s="307"/>
      <c r="AG271" s="307"/>
      <c r="AH271" s="307"/>
      <c r="AI271" s="307"/>
      <c r="AJ271" s="307"/>
      <c r="AK271" s="307"/>
      <c r="AL271" s="307"/>
      <c r="AM271" s="307"/>
      <c r="AN271" s="307"/>
      <c r="AO271" s="307"/>
      <c r="AP271" s="307"/>
      <c r="AQ271" s="307"/>
      <c r="AR271" s="307"/>
      <c r="AS271" s="307"/>
      <c r="AT271" s="307"/>
      <c r="AU271" s="307"/>
      <c r="AV271" s="307"/>
      <c r="AW271" s="307"/>
      <c r="AX271" s="307"/>
      <c r="AY271" s="307"/>
      <c r="AZ271" s="307"/>
      <c r="BA271" s="307"/>
      <c r="BB271" s="307"/>
      <c r="BC271" s="307"/>
      <c r="BD271" s="307"/>
      <c r="BE271" s="307"/>
      <c r="BF271" s="307"/>
      <c r="BG271" s="307"/>
      <c r="BH271" s="307"/>
      <c r="BI271" s="307"/>
      <c r="BJ271" s="307"/>
      <c r="BK271" s="307"/>
      <c r="BL271" s="307"/>
      <c r="BM271" s="307"/>
      <c r="BN271" s="307"/>
      <c r="BO271" s="307"/>
      <c r="BP271" s="307"/>
      <c r="BQ271" s="307"/>
      <c r="BR271" s="307"/>
      <c r="BS271" s="307"/>
      <c r="BT271" s="307"/>
      <c r="BU271" s="307"/>
      <c r="BV271" s="307"/>
      <c r="BW271" s="307"/>
      <c r="BX271" s="307"/>
      <c r="BY271" s="307"/>
      <c r="BZ271" s="307"/>
      <c r="CA271" s="307"/>
      <c r="CB271" s="307"/>
      <c r="CC271" s="307"/>
      <c r="CD271" s="307"/>
      <c r="CE271" s="307"/>
      <c r="CF271" s="307"/>
      <c r="CG271" s="307"/>
      <c r="CH271" s="307"/>
      <c r="CI271" s="307"/>
      <c r="CJ271" s="307"/>
      <c r="CK271" s="307"/>
      <c r="CL271" s="307"/>
      <c r="CM271" s="307"/>
      <c r="CN271" s="307"/>
      <c r="CO271" s="307"/>
      <c r="CP271" s="307"/>
      <c r="CQ271" s="307"/>
      <c r="CR271" s="307"/>
      <c r="CS271" s="307"/>
      <c r="CT271" s="307"/>
      <c r="CU271" s="307"/>
      <c r="CV271" s="307"/>
      <c r="CW271" s="307"/>
      <c r="CX271" s="307"/>
      <c r="CY271" s="307"/>
      <c r="CZ271" s="307"/>
      <c r="DA271" s="307"/>
      <c r="DB271" s="307"/>
      <c r="DC271" s="307"/>
      <c r="DD271" s="307"/>
      <c r="DE271" s="307"/>
      <c r="DF271" s="307"/>
      <c r="DG271" s="307"/>
      <c r="DH271" s="307"/>
      <c r="DI271" s="307"/>
      <c r="DJ271" s="307"/>
      <c r="DK271" s="307"/>
      <c r="DL271" s="307"/>
      <c r="DM271" s="307"/>
      <c r="DN271" s="307"/>
      <c r="DO271" s="307"/>
      <c r="DP271" s="307"/>
      <c r="DQ271" s="307"/>
      <c r="DR271" s="307"/>
      <c r="DS271" s="307"/>
      <c r="DT271" s="307"/>
      <c r="DU271" s="307"/>
      <c r="DV271" s="307"/>
      <c r="DW271" s="307"/>
      <c r="DX271" s="307"/>
      <c r="DY271" s="307"/>
      <c r="DZ271" s="307"/>
      <c r="EA271" s="307"/>
      <c r="EB271" s="307"/>
      <c r="EC271" s="307"/>
      <c r="ED271" s="307"/>
      <c r="EE271" s="307"/>
      <c r="EF271" s="307"/>
      <c r="EG271" s="307"/>
      <c r="EH271" s="307"/>
      <c r="EI271" s="307"/>
      <c r="EJ271" s="307"/>
      <c r="EK271" s="307"/>
    </row>
    <row r="272" spans="1:141" s="299" customFormat="1">
      <c r="A272" s="307"/>
      <c r="B272" s="307"/>
      <c r="C272" s="307"/>
      <c r="D272" s="307"/>
      <c r="E272" s="307"/>
      <c r="F272" s="307"/>
      <c r="G272" s="307"/>
      <c r="H272" s="307"/>
      <c r="I272" s="307"/>
      <c r="J272" s="307"/>
      <c r="K272" s="307"/>
      <c r="L272" s="307"/>
      <c r="M272" s="307"/>
      <c r="N272" s="307"/>
      <c r="O272" s="307"/>
      <c r="P272" s="307"/>
      <c r="Q272" s="307"/>
      <c r="R272" s="307"/>
      <c r="S272" s="307"/>
      <c r="T272" s="307"/>
      <c r="U272" s="307"/>
      <c r="V272" s="307"/>
      <c r="W272" s="307"/>
      <c r="X272" s="307"/>
      <c r="Y272" s="307"/>
      <c r="Z272" s="307"/>
      <c r="AA272" s="307"/>
      <c r="AB272" s="307"/>
      <c r="AC272" s="307"/>
      <c r="AD272" s="307"/>
      <c r="AE272" s="307"/>
      <c r="AF272" s="307"/>
      <c r="AG272" s="307"/>
      <c r="AH272" s="307"/>
      <c r="AI272" s="307"/>
      <c r="AJ272" s="307"/>
      <c r="AK272" s="307"/>
      <c r="AL272" s="307"/>
      <c r="AM272" s="307"/>
      <c r="AN272" s="307"/>
      <c r="AO272" s="307"/>
      <c r="AP272" s="307"/>
      <c r="AQ272" s="307"/>
      <c r="AR272" s="307"/>
      <c r="AS272" s="307"/>
      <c r="AT272" s="307"/>
      <c r="AU272" s="307"/>
      <c r="AV272" s="307"/>
      <c r="AW272" s="307"/>
      <c r="AX272" s="307"/>
      <c r="AY272" s="307"/>
      <c r="AZ272" s="307"/>
      <c r="BA272" s="307"/>
      <c r="BB272" s="307"/>
      <c r="BC272" s="307"/>
      <c r="BD272" s="307"/>
      <c r="BE272" s="307"/>
      <c r="BF272" s="307"/>
      <c r="BG272" s="307"/>
      <c r="BH272" s="307"/>
      <c r="BI272" s="307"/>
      <c r="BJ272" s="307"/>
      <c r="BK272" s="307"/>
      <c r="BL272" s="307"/>
      <c r="BM272" s="307"/>
      <c r="BN272" s="307"/>
      <c r="BO272" s="307"/>
      <c r="BP272" s="307"/>
      <c r="BQ272" s="307"/>
      <c r="BR272" s="307"/>
      <c r="BS272" s="307"/>
      <c r="BT272" s="307"/>
      <c r="BU272" s="307"/>
      <c r="BV272" s="307"/>
      <c r="BW272" s="307"/>
      <c r="BX272" s="307"/>
      <c r="BY272" s="307"/>
      <c r="BZ272" s="307"/>
      <c r="CA272" s="307"/>
      <c r="CB272" s="307"/>
      <c r="CC272" s="307"/>
      <c r="CD272" s="307"/>
      <c r="CE272" s="307"/>
      <c r="CF272" s="307"/>
      <c r="CG272" s="307"/>
      <c r="CH272" s="307"/>
      <c r="CI272" s="307"/>
      <c r="CJ272" s="307"/>
      <c r="CK272" s="307"/>
      <c r="CL272" s="307"/>
      <c r="CM272" s="307"/>
      <c r="CN272" s="307"/>
      <c r="CO272" s="307"/>
      <c r="CP272" s="307"/>
      <c r="CQ272" s="307"/>
      <c r="CR272" s="307"/>
      <c r="CS272" s="307"/>
      <c r="CT272" s="307"/>
      <c r="CU272" s="307"/>
      <c r="CV272" s="307"/>
      <c r="CW272" s="307"/>
      <c r="CX272" s="307"/>
      <c r="CY272" s="307"/>
      <c r="CZ272" s="307"/>
      <c r="DA272" s="307"/>
      <c r="DB272" s="307"/>
      <c r="DC272" s="307"/>
      <c r="DD272" s="307"/>
      <c r="DE272" s="307"/>
      <c r="DF272" s="307"/>
      <c r="DG272" s="307"/>
      <c r="DH272" s="307"/>
      <c r="DI272" s="307"/>
      <c r="DJ272" s="307"/>
      <c r="DK272" s="307"/>
      <c r="DL272" s="307"/>
      <c r="DM272" s="307"/>
      <c r="DN272" s="307"/>
      <c r="DO272" s="307"/>
      <c r="DP272" s="307"/>
      <c r="DQ272" s="307"/>
      <c r="DR272" s="307"/>
      <c r="DS272" s="307"/>
      <c r="DT272" s="307"/>
      <c r="DU272" s="307"/>
      <c r="DV272" s="307"/>
      <c r="DW272" s="307"/>
      <c r="DX272" s="307"/>
      <c r="DY272" s="307"/>
      <c r="DZ272" s="307"/>
      <c r="EA272" s="307"/>
      <c r="EB272" s="307"/>
      <c r="EC272" s="307"/>
      <c r="ED272" s="307"/>
      <c r="EE272" s="307"/>
      <c r="EF272" s="307"/>
      <c r="EG272" s="307"/>
      <c r="EH272" s="307"/>
      <c r="EI272" s="307"/>
      <c r="EJ272" s="307"/>
      <c r="EK272" s="307"/>
    </row>
    <row r="273" spans="1:141" s="299" customFormat="1">
      <c r="A273" s="307"/>
      <c r="B273" s="307"/>
      <c r="C273" s="307"/>
      <c r="D273" s="307"/>
      <c r="E273" s="307"/>
      <c r="F273" s="307"/>
      <c r="G273" s="307"/>
      <c r="H273" s="307"/>
      <c r="I273" s="307"/>
      <c r="J273" s="307"/>
      <c r="K273" s="307"/>
      <c r="L273" s="307"/>
      <c r="M273" s="307"/>
      <c r="N273" s="307"/>
      <c r="O273" s="307"/>
      <c r="P273" s="307"/>
      <c r="Q273" s="307"/>
      <c r="R273" s="307"/>
      <c r="S273" s="307"/>
      <c r="T273" s="307"/>
      <c r="U273" s="307"/>
      <c r="V273" s="307"/>
      <c r="W273" s="307"/>
      <c r="X273" s="307"/>
      <c r="Y273" s="307"/>
      <c r="Z273" s="307"/>
      <c r="AA273" s="307"/>
      <c r="AB273" s="307"/>
      <c r="AC273" s="307"/>
      <c r="AD273" s="307"/>
      <c r="AE273" s="307"/>
      <c r="AF273" s="307"/>
      <c r="AG273" s="307"/>
      <c r="AH273" s="307"/>
      <c r="AI273" s="307"/>
      <c r="AJ273" s="307"/>
      <c r="AK273" s="307"/>
      <c r="AL273" s="307"/>
      <c r="AM273" s="307"/>
      <c r="AN273" s="307"/>
      <c r="AO273" s="307"/>
      <c r="AP273" s="307"/>
      <c r="AQ273" s="307"/>
      <c r="AR273" s="307"/>
      <c r="AS273" s="307"/>
      <c r="AT273" s="307"/>
      <c r="AU273" s="307"/>
      <c r="AV273" s="307"/>
      <c r="AW273" s="307"/>
      <c r="AX273" s="307"/>
      <c r="AY273" s="307"/>
      <c r="AZ273" s="307"/>
      <c r="BA273" s="307"/>
      <c r="BB273" s="307"/>
      <c r="BC273" s="307"/>
      <c r="BD273" s="307"/>
      <c r="BE273" s="307"/>
      <c r="BF273" s="307"/>
      <c r="BG273" s="307"/>
      <c r="BH273" s="307"/>
      <c r="BI273" s="307"/>
      <c r="BJ273" s="307"/>
      <c r="BK273" s="307"/>
      <c r="BL273" s="307"/>
      <c r="BM273" s="307"/>
      <c r="BN273" s="307"/>
      <c r="BO273" s="307"/>
      <c r="BP273" s="307"/>
      <c r="BQ273" s="307"/>
      <c r="BR273" s="307"/>
      <c r="BS273" s="307"/>
      <c r="BT273" s="307"/>
      <c r="BU273" s="307"/>
      <c r="BV273" s="307"/>
      <c r="BW273" s="307"/>
      <c r="BX273" s="307"/>
      <c r="BY273" s="307"/>
      <c r="BZ273" s="307"/>
      <c r="CA273" s="307"/>
      <c r="CB273" s="307"/>
      <c r="CC273" s="307"/>
      <c r="CD273" s="307"/>
      <c r="CE273" s="307"/>
      <c r="CF273" s="307"/>
      <c r="CG273" s="307"/>
      <c r="CH273" s="307"/>
      <c r="CI273" s="307"/>
      <c r="CJ273" s="307"/>
      <c r="CK273" s="307"/>
      <c r="CL273" s="307"/>
      <c r="CM273" s="307"/>
      <c r="CN273" s="307"/>
      <c r="CO273" s="307"/>
      <c r="CP273" s="307"/>
      <c r="CQ273" s="307"/>
      <c r="CR273" s="307"/>
      <c r="CS273" s="307"/>
      <c r="CT273" s="307"/>
      <c r="CU273" s="307"/>
      <c r="CV273" s="307"/>
      <c r="CW273" s="307"/>
      <c r="CX273" s="307"/>
      <c r="CY273" s="307"/>
      <c r="CZ273" s="307"/>
      <c r="DA273" s="307"/>
      <c r="DB273" s="307"/>
      <c r="DC273" s="307"/>
      <c r="DD273" s="307"/>
      <c r="DE273" s="307"/>
      <c r="DF273" s="307"/>
      <c r="DG273" s="307"/>
      <c r="DH273" s="307"/>
      <c r="DI273" s="307"/>
      <c r="DJ273" s="307"/>
      <c r="DK273" s="307"/>
      <c r="DL273" s="307"/>
      <c r="DM273" s="307"/>
      <c r="DN273" s="307"/>
      <c r="DO273" s="307"/>
      <c r="DP273" s="307"/>
      <c r="DQ273" s="307"/>
      <c r="DR273" s="307"/>
      <c r="DS273" s="307"/>
      <c r="DT273" s="307"/>
      <c r="DU273" s="307"/>
      <c r="DV273" s="307"/>
      <c r="DW273" s="307"/>
      <c r="DX273" s="307"/>
      <c r="DY273" s="307"/>
      <c r="DZ273" s="307"/>
      <c r="EA273" s="307"/>
      <c r="EB273" s="307"/>
      <c r="EC273" s="307"/>
      <c r="ED273" s="307"/>
      <c r="EE273" s="307"/>
      <c r="EF273" s="307"/>
      <c r="EG273" s="307"/>
      <c r="EH273" s="307"/>
      <c r="EI273" s="307"/>
      <c r="EJ273" s="307"/>
      <c r="EK273" s="307"/>
    </row>
    <row r="274" spans="1:141" s="299" customFormat="1">
      <c r="A274" s="307"/>
      <c r="B274" s="307"/>
      <c r="C274" s="307"/>
      <c r="D274" s="307"/>
      <c r="E274" s="307"/>
      <c r="F274" s="307"/>
      <c r="G274" s="307"/>
      <c r="H274" s="307"/>
      <c r="I274" s="307"/>
      <c r="J274" s="307"/>
      <c r="K274" s="307"/>
      <c r="L274" s="307"/>
      <c r="M274" s="307"/>
      <c r="N274" s="307"/>
      <c r="O274" s="307"/>
      <c r="P274" s="307"/>
      <c r="Q274" s="307"/>
      <c r="R274" s="307"/>
      <c r="S274" s="307"/>
      <c r="T274" s="307"/>
      <c r="U274" s="307"/>
      <c r="V274" s="307"/>
      <c r="W274" s="307"/>
      <c r="X274" s="307"/>
      <c r="Y274" s="307"/>
      <c r="Z274" s="307"/>
      <c r="AA274" s="307"/>
      <c r="AB274" s="307"/>
      <c r="AC274" s="307"/>
      <c r="AD274" s="307"/>
      <c r="AE274" s="307"/>
      <c r="AF274" s="307"/>
      <c r="AG274" s="307"/>
      <c r="AH274" s="307"/>
      <c r="AI274" s="307"/>
      <c r="AJ274" s="307"/>
      <c r="AK274" s="307"/>
      <c r="AL274" s="307"/>
      <c r="AM274" s="307"/>
      <c r="AN274" s="307"/>
      <c r="AO274" s="307"/>
      <c r="AP274" s="307"/>
      <c r="AQ274" s="307"/>
      <c r="AR274" s="307"/>
      <c r="AS274" s="307"/>
      <c r="AT274" s="307"/>
      <c r="AU274" s="307"/>
      <c r="AV274" s="307"/>
      <c r="AW274" s="307"/>
      <c r="AX274" s="307"/>
      <c r="AY274" s="307"/>
      <c r="AZ274" s="307"/>
      <c r="BA274" s="307"/>
      <c r="BB274" s="307"/>
      <c r="BC274" s="307"/>
      <c r="BD274" s="307"/>
      <c r="BE274" s="307"/>
      <c r="BF274" s="307"/>
      <c r="BG274" s="307"/>
      <c r="BH274" s="307"/>
      <c r="BI274" s="307"/>
      <c r="BJ274" s="307"/>
      <c r="BK274" s="307"/>
      <c r="BL274" s="307"/>
      <c r="BM274" s="307"/>
      <c r="BN274" s="307"/>
      <c r="BO274" s="307"/>
      <c r="BP274" s="307"/>
      <c r="BQ274" s="307"/>
      <c r="BR274" s="307"/>
      <c r="BS274" s="307"/>
      <c r="BT274" s="307"/>
      <c r="BU274" s="307"/>
      <c r="BV274" s="307"/>
      <c r="BW274" s="307"/>
      <c r="BX274" s="307"/>
      <c r="BY274" s="307"/>
      <c r="BZ274" s="307"/>
      <c r="CA274" s="307"/>
      <c r="CB274" s="307"/>
      <c r="CC274" s="307"/>
      <c r="CD274" s="307"/>
      <c r="CE274" s="307"/>
      <c r="CF274" s="307"/>
      <c r="CG274" s="307"/>
      <c r="CH274" s="307"/>
      <c r="CI274" s="307"/>
      <c r="CJ274" s="307"/>
      <c r="CK274" s="307"/>
      <c r="CL274" s="307"/>
      <c r="CM274" s="307"/>
      <c r="CN274" s="307"/>
      <c r="CO274" s="307"/>
      <c r="CP274" s="307"/>
      <c r="CQ274" s="307"/>
      <c r="CR274" s="307"/>
      <c r="CS274" s="307"/>
      <c r="CT274" s="307"/>
      <c r="CU274" s="307"/>
      <c r="CV274" s="307"/>
      <c r="CW274" s="307"/>
      <c r="CX274" s="307"/>
      <c r="CY274" s="307"/>
      <c r="CZ274" s="307"/>
      <c r="DA274" s="307"/>
      <c r="DB274" s="307"/>
      <c r="DC274" s="307"/>
      <c r="DD274" s="307"/>
      <c r="DE274" s="307"/>
      <c r="DF274" s="307"/>
      <c r="DG274" s="307"/>
      <c r="DH274" s="307"/>
      <c r="DI274" s="307"/>
      <c r="DJ274" s="307"/>
      <c r="DK274" s="307"/>
      <c r="DL274" s="307"/>
      <c r="DM274" s="307"/>
      <c r="DN274" s="307"/>
      <c r="DO274" s="307"/>
      <c r="DP274" s="307"/>
      <c r="DQ274" s="307"/>
      <c r="DR274" s="307"/>
      <c r="DS274" s="307"/>
      <c r="DT274" s="307"/>
      <c r="DU274" s="307"/>
      <c r="DV274" s="307"/>
      <c r="DW274" s="307"/>
      <c r="DX274" s="307"/>
      <c r="DY274" s="307"/>
      <c r="DZ274" s="307"/>
      <c r="EA274" s="307"/>
      <c r="EB274" s="307"/>
      <c r="EC274" s="307"/>
      <c r="ED274" s="307"/>
      <c r="EE274" s="307"/>
      <c r="EF274" s="307"/>
      <c r="EG274" s="307"/>
      <c r="EH274" s="307"/>
      <c r="EI274" s="307"/>
      <c r="EJ274" s="307"/>
      <c r="EK274" s="307"/>
    </row>
    <row r="275" spans="1:141" s="299" customFormat="1">
      <c r="A275" s="307"/>
      <c r="B275" s="307"/>
      <c r="C275" s="307"/>
      <c r="D275" s="307"/>
      <c r="E275" s="307"/>
      <c r="F275" s="307"/>
      <c r="G275" s="307"/>
      <c r="H275" s="307"/>
      <c r="I275" s="307"/>
      <c r="J275" s="307"/>
      <c r="K275" s="307"/>
      <c r="L275" s="307"/>
      <c r="M275" s="307"/>
      <c r="N275" s="307"/>
      <c r="O275" s="307"/>
      <c r="P275" s="307"/>
      <c r="Q275" s="307"/>
      <c r="R275" s="307"/>
      <c r="S275" s="307"/>
      <c r="T275" s="307"/>
      <c r="U275" s="307"/>
      <c r="V275" s="307"/>
      <c r="W275" s="307"/>
      <c r="X275" s="307"/>
      <c r="Y275" s="307"/>
      <c r="Z275" s="307"/>
      <c r="AA275" s="307"/>
      <c r="AB275" s="307"/>
      <c r="AC275" s="307"/>
      <c r="AD275" s="307"/>
      <c r="AE275" s="307"/>
      <c r="AF275" s="307"/>
      <c r="AG275" s="307"/>
      <c r="AH275" s="307"/>
      <c r="AI275" s="307"/>
      <c r="AJ275" s="307"/>
      <c r="AK275" s="307"/>
      <c r="AL275" s="307"/>
      <c r="AM275" s="307"/>
      <c r="AN275" s="307"/>
      <c r="AO275" s="307"/>
      <c r="AP275" s="307"/>
      <c r="AQ275" s="307"/>
      <c r="AR275" s="307"/>
      <c r="AS275" s="307"/>
      <c r="AT275" s="307"/>
      <c r="AU275" s="307"/>
      <c r="AV275" s="307"/>
      <c r="AW275" s="307"/>
      <c r="AX275" s="307"/>
      <c r="AY275" s="307"/>
      <c r="AZ275" s="307"/>
      <c r="BA275" s="307"/>
      <c r="BB275" s="307"/>
      <c r="BC275" s="307"/>
      <c r="BD275" s="307"/>
      <c r="BE275" s="307"/>
      <c r="BF275" s="307"/>
      <c r="BG275" s="307"/>
      <c r="BH275" s="307"/>
      <c r="BI275" s="307"/>
      <c r="BJ275" s="307"/>
      <c r="BK275" s="307"/>
      <c r="BL275" s="307"/>
      <c r="BM275" s="307"/>
      <c r="BN275" s="307"/>
      <c r="BO275" s="307"/>
      <c r="BP275" s="307"/>
      <c r="BQ275" s="307"/>
      <c r="BR275" s="307"/>
      <c r="BS275" s="307"/>
      <c r="BT275" s="307"/>
      <c r="BU275" s="307"/>
      <c r="BV275" s="307"/>
      <c r="BW275" s="307"/>
      <c r="BX275" s="307"/>
      <c r="BY275" s="307"/>
      <c r="BZ275" s="307"/>
      <c r="CA275" s="307"/>
      <c r="CB275" s="307"/>
      <c r="CC275" s="307"/>
      <c r="CD275" s="307"/>
      <c r="CE275" s="307"/>
      <c r="CF275" s="307"/>
      <c r="CG275" s="307"/>
      <c r="CH275" s="307"/>
      <c r="CI275" s="307"/>
      <c r="CJ275" s="307"/>
      <c r="CK275" s="307"/>
      <c r="CL275" s="307"/>
      <c r="CM275" s="307"/>
      <c r="CN275" s="307"/>
      <c r="CO275" s="307"/>
      <c r="CP275" s="307"/>
      <c r="CQ275" s="307"/>
      <c r="CR275" s="307"/>
      <c r="CS275" s="307"/>
      <c r="CT275" s="307"/>
      <c r="CU275" s="307"/>
      <c r="CV275" s="307"/>
      <c r="CW275" s="307"/>
      <c r="CX275" s="307"/>
      <c r="CY275" s="307"/>
      <c r="CZ275" s="307"/>
      <c r="DA275" s="307"/>
      <c r="DB275" s="307"/>
      <c r="DC275" s="307"/>
      <c r="DD275" s="307"/>
      <c r="DE275" s="307"/>
      <c r="DF275" s="307"/>
      <c r="DG275" s="307"/>
      <c r="DH275" s="307"/>
      <c r="DI275" s="307"/>
      <c r="DJ275" s="307"/>
      <c r="DK275" s="307"/>
      <c r="DL275" s="307"/>
      <c r="DM275" s="307"/>
      <c r="DN275" s="307"/>
      <c r="DO275" s="307"/>
      <c r="DP275" s="307"/>
      <c r="DQ275" s="307"/>
      <c r="DR275" s="307"/>
      <c r="DS275" s="307"/>
      <c r="DT275" s="307"/>
      <c r="DU275" s="307"/>
      <c r="DV275" s="307"/>
      <c r="DW275" s="307"/>
      <c r="DX275" s="307"/>
      <c r="DY275" s="307"/>
      <c r="DZ275" s="307"/>
      <c r="EA275" s="307"/>
      <c r="EB275" s="307"/>
      <c r="EC275" s="307"/>
      <c r="ED275" s="307"/>
      <c r="EE275" s="307"/>
      <c r="EF275" s="307"/>
      <c r="EG275" s="307"/>
      <c r="EH275" s="307"/>
      <c r="EI275" s="307"/>
      <c r="EJ275" s="307"/>
      <c r="EK275" s="307"/>
    </row>
    <row r="276" spans="1:141" s="299" customFormat="1">
      <c r="A276" s="307"/>
      <c r="B276" s="307"/>
      <c r="C276" s="307"/>
      <c r="D276" s="307"/>
      <c r="E276" s="307"/>
      <c r="F276" s="307"/>
      <c r="G276" s="307"/>
      <c r="H276" s="307"/>
      <c r="I276" s="307"/>
      <c r="J276" s="307"/>
      <c r="K276" s="307"/>
      <c r="L276" s="307"/>
      <c r="M276" s="307"/>
      <c r="N276" s="307"/>
      <c r="O276" s="307"/>
      <c r="P276" s="307"/>
      <c r="Q276" s="307"/>
      <c r="R276" s="307"/>
      <c r="S276" s="307"/>
      <c r="T276" s="307"/>
      <c r="U276" s="307"/>
      <c r="V276" s="307"/>
      <c r="W276" s="307"/>
      <c r="X276" s="307"/>
      <c r="Y276" s="307"/>
      <c r="Z276" s="307"/>
      <c r="AA276" s="307"/>
      <c r="AB276" s="307"/>
      <c r="AC276" s="307"/>
      <c r="AD276" s="307"/>
      <c r="AE276" s="307"/>
      <c r="AF276" s="307"/>
      <c r="AG276" s="307"/>
      <c r="AH276" s="307"/>
      <c r="AI276" s="307"/>
      <c r="AJ276" s="307"/>
      <c r="AK276" s="307"/>
      <c r="AL276" s="307"/>
      <c r="AM276" s="307"/>
      <c r="AN276" s="307"/>
      <c r="AO276" s="307"/>
      <c r="AP276" s="307"/>
      <c r="AQ276" s="307"/>
      <c r="AR276" s="307"/>
      <c r="AS276" s="307"/>
      <c r="AT276" s="307"/>
      <c r="AU276" s="307"/>
      <c r="AV276" s="307"/>
      <c r="AW276" s="307"/>
      <c r="AX276" s="307"/>
      <c r="AY276" s="307"/>
      <c r="AZ276" s="307"/>
      <c r="BA276" s="307"/>
      <c r="BB276" s="307"/>
      <c r="BC276" s="307"/>
      <c r="BD276" s="307"/>
      <c r="BE276" s="307"/>
      <c r="BF276" s="307"/>
      <c r="BG276" s="307"/>
      <c r="BH276" s="307"/>
      <c r="BI276" s="307"/>
      <c r="BJ276" s="307"/>
      <c r="BK276" s="307"/>
      <c r="BL276" s="307"/>
      <c r="BM276" s="307"/>
      <c r="BN276" s="307"/>
      <c r="BO276" s="307"/>
      <c r="BP276" s="307"/>
      <c r="BQ276" s="307"/>
      <c r="BR276" s="307"/>
      <c r="BS276" s="307"/>
      <c r="BT276" s="307"/>
      <c r="BU276" s="307"/>
      <c r="BV276" s="307"/>
      <c r="BW276" s="307"/>
      <c r="BX276" s="307"/>
      <c r="BY276" s="307"/>
      <c r="BZ276" s="307"/>
      <c r="CA276" s="307"/>
      <c r="CB276" s="307"/>
      <c r="CC276" s="307"/>
      <c r="CD276" s="307"/>
      <c r="CE276" s="307"/>
      <c r="CF276" s="307"/>
      <c r="CG276" s="307"/>
      <c r="CH276" s="307"/>
      <c r="CI276" s="307"/>
      <c r="CJ276" s="307"/>
      <c r="CK276" s="307"/>
      <c r="CL276" s="307"/>
      <c r="CM276" s="307"/>
      <c r="CN276" s="307"/>
      <c r="CO276" s="307"/>
      <c r="CP276" s="307"/>
      <c r="CQ276" s="307"/>
      <c r="CR276" s="307"/>
      <c r="CS276" s="307"/>
      <c r="CT276" s="307"/>
      <c r="CU276" s="307"/>
      <c r="CV276" s="307"/>
      <c r="CW276" s="307"/>
      <c r="CX276" s="307"/>
      <c r="CY276" s="307"/>
      <c r="CZ276" s="307"/>
      <c r="DA276" s="307"/>
      <c r="DB276" s="307"/>
      <c r="DC276" s="307"/>
      <c r="DD276" s="307"/>
      <c r="DE276" s="307"/>
      <c r="DF276" s="307"/>
      <c r="DG276" s="307"/>
      <c r="DH276" s="307"/>
      <c r="DI276" s="307"/>
      <c r="DJ276" s="307"/>
      <c r="DK276" s="307"/>
      <c r="DL276" s="307"/>
      <c r="DM276" s="307"/>
      <c r="DN276" s="307"/>
      <c r="DO276" s="307"/>
      <c r="DP276" s="307"/>
      <c r="DQ276" s="307"/>
      <c r="DR276" s="307"/>
      <c r="DS276" s="307"/>
      <c r="DT276" s="307"/>
      <c r="DU276" s="307"/>
      <c r="DV276" s="307"/>
      <c r="DW276" s="307"/>
      <c r="DX276" s="307"/>
      <c r="DY276" s="307"/>
      <c r="DZ276" s="307"/>
      <c r="EA276" s="307"/>
      <c r="EB276" s="307"/>
      <c r="EC276" s="307"/>
      <c r="ED276" s="307"/>
      <c r="EE276" s="307"/>
      <c r="EF276" s="307"/>
      <c r="EG276" s="307"/>
      <c r="EH276" s="307"/>
      <c r="EI276" s="307"/>
      <c r="EJ276" s="307"/>
      <c r="EK276" s="307"/>
    </row>
    <row r="277" spans="1:141" s="299" customFormat="1">
      <c r="A277" s="307"/>
      <c r="B277" s="307"/>
      <c r="C277" s="307"/>
      <c r="D277" s="307"/>
      <c r="E277" s="307"/>
      <c r="F277" s="307"/>
      <c r="G277" s="307"/>
      <c r="H277" s="307"/>
      <c r="I277" s="307"/>
      <c r="J277" s="307"/>
      <c r="K277" s="307"/>
      <c r="L277" s="307"/>
      <c r="M277" s="307"/>
      <c r="N277" s="307"/>
      <c r="O277" s="307"/>
      <c r="P277" s="307"/>
      <c r="Q277" s="307"/>
      <c r="R277" s="307"/>
      <c r="S277" s="307"/>
      <c r="T277" s="307"/>
      <c r="U277" s="307"/>
      <c r="V277" s="307"/>
      <c r="W277" s="307"/>
      <c r="X277" s="307"/>
      <c r="Y277" s="307"/>
      <c r="Z277" s="307"/>
      <c r="AA277" s="307"/>
      <c r="AB277" s="307"/>
      <c r="AC277" s="307"/>
      <c r="AD277" s="307"/>
      <c r="AE277" s="307"/>
      <c r="AF277" s="307"/>
      <c r="AG277" s="307"/>
      <c r="AH277" s="307"/>
      <c r="AI277" s="307"/>
      <c r="AJ277" s="307"/>
      <c r="AK277" s="307"/>
      <c r="AL277" s="307"/>
      <c r="AM277" s="307"/>
      <c r="AN277" s="307"/>
      <c r="AO277" s="307"/>
      <c r="AP277" s="307"/>
      <c r="AQ277" s="307"/>
      <c r="AR277" s="307"/>
      <c r="AS277" s="307"/>
      <c r="AT277" s="307"/>
      <c r="AU277" s="307"/>
      <c r="AV277" s="307"/>
      <c r="AW277" s="307"/>
      <c r="AX277" s="307"/>
      <c r="AY277" s="307"/>
      <c r="AZ277" s="307"/>
      <c r="BA277" s="307"/>
      <c r="BB277" s="307"/>
      <c r="BC277" s="307"/>
      <c r="BD277" s="307"/>
      <c r="BE277" s="307"/>
      <c r="BF277" s="307"/>
      <c r="BG277" s="307"/>
      <c r="BH277" s="307"/>
      <c r="BI277" s="307"/>
      <c r="BJ277" s="307"/>
      <c r="BK277" s="307"/>
      <c r="BL277" s="307"/>
      <c r="BM277" s="307"/>
      <c r="BN277" s="307"/>
      <c r="BO277" s="307"/>
      <c r="BP277" s="307"/>
      <c r="BQ277" s="307"/>
      <c r="BR277" s="307"/>
      <c r="BS277" s="307"/>
      <c r="BT277" s="307"/>
      <c r="BU277" s="307"/>
      <c r="BV277" s="307"/>
      <c r="BW277" s="307"/>
      <c r="BX277" s="307"/>
      <c r="BY277" s="307"/>
      <c r="BZ277" s="307"/>
      <c r="CA277" s="307"/>
      <c r="CB277" s="307"/>
      <c r="CC277" s="307"/>
      <c r="CD277" s="307"/>
      <c r="CE277" s="307"/>
      <c r="CF277" s="307"/>
      <c r="CG277" s="307"/>
      <c r="CH277" s="307"/>
      <c r="CI277" s="307"/>
      <c r="CJ277" s="307"/>
      <c r="CK277" s="307"/>
      <c r="CL277" s="307"/>
      <c r="CM277" s="307"/>
      <c r="CN277" s="307"/>
      <c r="CO277" s="307"/>
      <c r="CP277" s="307"/>
      <c r="CQ277" s="307"/>
      <c r="CR277" s="307"/>
      <c r="CS277" s="307"/>
      <c r="CT277" s="307"/>
      <c r="CU277" s="307"/>
      <c r="CV277" s="307"/>
      <c r="CW277" s="307"/>
      <c r="CX277" s="307"/>
      <c r="CY277" s="307"/>
      <c r="CZ277" s="307"/>
      <c r="DA277" s="307"/>
      <c r="DB277" s="307"/>
      <c r="DC277" s="307"/>
      <c r="DD277" s="307"/>
      <c r="DE277" s="307"/>
      <c r="DF277" s="307"/>
      <c r="DG277" s="307"/>
      <c r="DH277" s="307"/>
      <c r="DI277" s="307"/>
      <c r="DJ277" s="307"/>
      <c r="DK277" s="307"/>
      <c r="DL277" s="307"/>
      <c r="DM277" s="307"/>
      <c r="DN277" s="307"/>
      <c r="DO277" s="307"/>
      <c r="DP277" s="307"/>
      <c r="DQ277" s="307"/>
      <c r="DR277" s="307"/>
      <c r="DS277" s="307"/>
      <c r="DT277" s="307"/>
      <c r="DU277" s="307"/>
      <c r="DV277" s="307"/>
      <c r="DW277" s="307"/>
      <c r="DX277" s="307"/>
      <c r="DY277" s="307"/>
      <c r="DZ277" s="307"/>
      <c r="EA277" s="307"/>
      <c r="EB277" s="307"/>
      <c r="EC277" s="307"/>
      <c r="ED277" s="307"/>
      <c r="EE277" s="307"/>
      <c r="EF277" s="307"/>
      <c r="EG277" s="307"/>
      <c r="EH277" s="307"/>
      <c r="EI277" s="307"/>
      <c r="EJ277" s="307"/>
      <c r="EK277" s="307"/>
    </row>
    <row r="278" spans="1:141" s="299" customFormat="1">
      <c r="A278" s="307"/>
      <c r="B278" s="307"/>
      <c r="C278" s="307"/>
      <c r="D278" s="307"/>
      <c r="E278" s="307"/>
      <c r="F278" s="307"/>
      <c r="G278" s="307"/>
      <c r="H278" s="307"/>
      <c r="I278" s="307"/>
      <c r="J278" s="307"/>
      <c r="K278" s="307"/>
      <c r="L278" s="307"/>
      <c r="M278" s="307"/>
      <c r="N278" s="307"/>
      <c r="O278" s="307"/>
      <c r="P278" s="307"/>
      <c r="Q278" s="307"/>
      <c r="R278" s="307"/>
      <c r="S278" s="307"/>
      <c r="T278" s="307"/>
      <c r="U278" s="307"/>
      <c r="V278" s="307"/>
      <c r="W278" s="307"/>
      <c r="X278" s="307"/>
      <c r="Y278" s="307"/>
      <c r="Z278" s="307"/>
      <c r="AA278" s="307"/>
      <c r="AB278" s="307"/>
      <c r="AC278" s="307"/>
      <c r="AD278" s="307"/>
      <c r="AE278" s="307"/>
      <c r="AF278" s="307"/>
      <c r="AG278" s="307"/>
      <c r="AH278" s="307"/>
      <c r="AI278" s="307"/>
      <c r="AJ278" s="307"/>
      <c r="AK278" s="307"/>
      <c r="AL278" s="307"/>
      <c r="AM278" s="307"/>
      <c r="AN278" s="307"/>
      <c r="AO278" s="307"/>
      <c r="AP278" s="307"/>
      <c r="AQ278" s="307"/>
      <c r="AR278" s="307"/>
      <c r="AS278" s="307"/>
      <c r="AT278" s="307"/>
      <c r="AU278" s="307"/>
      <c r="AV278" s="307"/>
      <c r="AW278" s="307"/>
      <c r="AX278" s="307"/>
      <c r="AY278" s="307"/>
      <c r="AZ278" s="307"/>
      <c r="BA278" s="307"/>
      <c r="BB278" s="307"/>
      <c r="BC278" s="307"/>
      <c r="BD278" s="307"/>
      <c r="BE278" s="307"/>
      <c r="BF278" s="307"/>
      <c r="BG278" s="307"/>
      <c r="BH278" s="307"/>
      <c r="BI278" s="307"/>
      <c r="BJ278" s="307"/>
      <c r="BK278" s="307"/>
      <c r="BL278" s="307"/>
      <c r="BM278" s="307"/>
      <c r="BN278" s="307"/>
      <c r="BO278" s="307"/>
      <c r="BP278" s="307"/>
      <c r="BQ278" s="307"/>
      <c r="BR278" s="307"/>
      <c r="BS278" s="307"/>
      <c r="BT278" s="307"/>
      <c r="BU278" s="307"/>
      <c r="BV278" s="307"/>
      <c r="BW278" s="307"/>
      <c r="BX278" s="307"/>
      <c r="BY278" s="307"/>
      <c r="BZ278" s="307"/>
      <c r="CA278" s="307"/>
      <c r="CB278" s="307"/>
      <c r="CC278" s="307"/>
      <c r="CD278" s="307"/>
      <c r="CE278" s="307"/>
      <c r="CF278" s="307"/>
      <c r="CG278" s="307"/>
      <c r="CH278" s="307"/>
      <c r="CI278" s="307"/>
      <c r="CJ278" s="307"/>
      <c r="CK278" s="307"/>
      <c r="CL278" s="307"/>
      <c r="CM278" s="307"/>
      <c r="CN278" s="307"/>
      <c r="CO278" s="307"/>
      <c r="CP278" s="307"/>
      <c r="CQ278" s="307"/>
      <c r="CR278" s="307"/>
      <c r="CS278" s="307"/>
      <c r="CT278" s="307"/>
      <c r="CU278" s="307"/>
      <c r="CV278" s="307"/>
      <c r="CW278" s="307"/>
      <c r="CX278" s="307"/>
      <c r="CY278" s="307"/>
      <c r="CZ278" s="307"/>
      <c r="DA278" s="307"/>
      <c r="DB278" s="307"/>
      <c r="DC278" s="307"/>
      <c r="DD278" s="307"/>
      <c r="DE278" s="307"/>
      <c r="DF278" s="307"/>
      <c r="DG278" s="307"/>
      <c r="DH278" s="307"/>
      <c r="DI278" s="307"/>
      <c r="DJ278" s="307"/>
      <c r="DK278" s="307"/>
      <c r="DL278" s="307"/>
      <c r="DM278" s="307"/>
      <c r="DN278" s="307"/>
      <c r="DO278" s="307"/>
      <c r="DP278" s="307"/>
      <c r="DQ278" s="307"/>
      <c r="DR278" s="307"/>
      <c r="DS278" s="307"/>
      <c r="DT278" s="307"/>
      <c r="DU278" s="307"/>
      <c r="DV278" s="307"/>
      <c r="DW278" s="307"/>
      <c r="DX278" s="307"/>
      <c r="DY278" s="307"/>
      <c r="DZ278" s="307"/>
      <c r="EA278" s="307"/>
      <c r="EB278" s="307"/>
      <c r="EC278" s="307"/>
      <c r="ED278" s="307"/>
      <c r="EE278" s="307"/>
      <c r="EF278" s="307"/>
      <c r="EG278" s="307"/>
      <c r="EH278" s="307"/>
      <c r="EI278" s="307"/>
      <c r="EJ278" s="307"/>
      <c r="EK278" s="307"/>
    </row>
    <row r="279" spans="1:141" s="299" customFormat="1">
      <c r="A279" s="307"/>
      <c r="B279" s="307"/>
      <c r="C279" s="307"/>
      <c r="D279" s="307"/>
      <c r="E279" s="307"/>
      <c r="F279" s="307"/>
      <c r="G279" s="307"/>
      <c r="H279" s="307"/>
      <c r="I279" s="307"/>
      <c r="J279" s="307"/>
      <c r="K279" s="307"/>
      <c r="L279" s="307"/>
      <c r="M279" s="307"/>
      <c r="N279" s="307"/>
      <c r="O279" s="307"/>
      <c r="P279" s="307"/>
      <c r="Q279" s="307"/>
      <c r="R279" s="307"/>
      <c r="S279" s="307"/>
      <c r="T279" s="307"/>
      <c r="U279" s="307"/>
      <c r="V279" s="307"/>
      <c r="W279" s="307"/>
      <c r="X279" s="307"/>
      <c r="Y279" s="307"/>
      <c r="Z279" s="307"/>
      <c r="AA279" s="307"/>
      <c r="AB279" s="307"/>
      <c r="AC279" s="307"/>
      <c r="AD279" s="307"/>
      <c r="AE279" s="307"/>
      <c r="AF279" s="307"/>
      <c r="AG279" s="307"/>
      <c r="AH279" s="307"/>
      <c r="AI279" s="307"/>
      <c r="AJ279" s="307"/>
      <c r="AK279" s="307"/>
      <c r="AL279" s="307"/>
      <c r="AM279" s="307"/>
      <c r="AN279" s="307"/>
      <c r="AO279" s="307"/>
      <c r="AP279" s="307"/>
      <c r="AQ279" s="307"/>
      <c r="AR279" s="307"/>
      <c r="AS279" s="307"/>
      <c r="AT279" s="307"/>
      <c r="AU279" s="307"/>
      <c r="AV279" s="307"/>
      <c r="AW279" s="307"/>
      <c r="AX279" s="307"/>
      <c r="AY279" s="307"/>
      <c r="AZ279" s="307"/>
      <c r="BA279" s="307"/>
      <c r="BB279" s="307"/>
      <c r="BC279" s="307"/>
      <c r="BD279" s="307"/>
      <c r="BE279" s="307"/>
      <c r="BF279" s="307"/>
      <c r="BG279" s="307"/>
      <c r="BH279" s="307"/>
      <c r="BI279" s="307"/>
      <c r="BJ279" s="307"/>
      <c r="BK279" s="307"/>
      <c r="BL279" s="307"/>
      <c r="BM279" s="307"/>
      <c r="BN279" s="307"/>
      <c r="BO279" s="307"/>
      <c r="BP279" s="307"/>
      <c r="BQ279" s="307"/>
      <c r="BR279" s="307"/>
      <c r="BS279" s="307"/>
      <c r="BT279" s="307"/>
      <c r="BU279" s="307"/>
      <c r="BV279" s="307"/>
      <c r="BW279" s="307"/>
      <c r="BX279" s="307"/>
      <c r="BY279" s="307"/>
      <c r="BZ279" s="307"/>
      <c r="CA279" s="307"/>
      <c r="CB279" s="307"/>
      <c r="CC279" s="307"/>
      <c r="CD279" s="307"/>
      <c r="CE279" s="307"/>
      <c r="CF279" s="307"/>
      <c r="CG279" s="307"/>
      <c r="CH279" s="307"/>
      <c r="CI279" s="307"/>
      <c r="CJ279" s="307"/>
      <c r="CK279" s="307"/>
      <c r="CL279" s="307"/>
      <c r="CM279" s="307"/>
      <c r="CN279" s="307"/>
      <c r="CO279" s="307"/>
      <c r="CP279" s="307"/>
      <c r="CQ279" s="307"/>
      <c r="CR279" s="307"/>
      <c r="CS279" s="307"/>
      <c r="CT279" s="307"/>
      <c r="CU279" s="307"/>
      <c r="CV279" s="307"/>
      <c r="CW279" s="307"/>
      <c r="CX279" s="307"/>
      <c r="CY279" s="307"/>
      <c r="CZ279" s="307"/>
      <c r="DA279" s="307"/>
      <c r="DB279" s="307"/>
      <c r="DC279" s="307"/>
      <c r="DD279" s="307"/>
      <c r="DE279" s="307"/>
      <c r="DF279" s="307"/>
      <c r="DG279" s="307"/>
      <c r="DH279" s="307"/>
      <c r="DI279" s="307"/>
      <c r="DJ279" s="307"/>
      <c r="DK279" s="307"/>
      <c r="DL279" s="307"/>
      <c r="DM279" s="307"/>
      <c r="DN279" s="307"/>
      <c r="DO279" s="307"/>
      <c r="DP279" s="307"/>
      <c r="DQ279" s="307"/>
      <c r="DR279" s="307"/>
      <c r="DS279" s="307"/>
      <c r="DT279" s="307"/>
      <c r="DU279" s="307"/>
      <c r="DV279" s="307"/>
      <c r="DW279" s="307"/>
      <c r="DX279" s="307"/>
      <c r="DY279" s="307"/>
      <c r="DZ279" s="307"/>
      <c r="EA279" s="307"/>
      <c r="EB279" s="307"/>
      <c r="EC279" s="307"/>
      <c r="ED279" s="307"/>
      <c r="EE279" s="307"/>
      <c r="EF279" s="307"/>
      <c r="EG279" s="307"/>
      <c r="EH279" s="307"/>
      <c r="EI279" s="307"/>
      <c r="EJ279" s="307"/>
      <c r="EK279" s="307"/>
    </row>
    <row r="280" spans="1:141" s="299" customFormat="1">
      <c r="A280" s="307"/>
      <c r="B280" s="307"/>
      <c r="C280" s="307"/>
      <c r="D280" s="307"/>
      <c r="E280" s="307"/>
      <c r="F280" s="307"/>
      <c r="G280" s="307"/>
      <c r="H280" s="307"/>
      <c r="I280" s="307"/>
      <c r="J280" s="307"/>
      <c r="K280" s="307"/>
      <c r="L280" s="307"/>
      <c r="M280" s="307"/>
      <c r="N280" s="307"/>
      <c r="O280" s="307"/>
      <c r="P280" s="307"/>
      <c r="Q280" s="307"/>
      <c r="R280" s="307"/>
      <c r="S280" s="307"/>
      <c r="T280" s="307"/>
      <c r="U280" s="307"/>
      <c r="V280" s="307"/>
      <c r="W280" s="307"/>
      <c r="X280" s="307"/>
      <c r="Y280" s="307"/>
      <c r="Z280" s="307"/>
      <c r="AA280" s="307"/>
      <c r="AB280" s="307"/>
      <c r="AC280" s="307"/>
      <c r="AD280" s="307"/>
      <c r="AE280" s="307"/>
      <c r="AF280" s="307"/>
      <c r="AG280" s="307"/>
      <c r="AH280" s="307"/>
      <c r="AI280" s="307"/>
      <c r="AJ280" s="307"/>
      <c r="AK280" s="307"/>
      <c r="AL280" s="307"/>
      <c r="AM280" s="307"/>
      <c r="AN280" s="307"/>
      <c r="AO280" s="307"/>
      <c r="AP280" s="307"/>
      <c r="AQ280" s="307"/>
      <c r="AR280" s="307"/>
      <c r="AS280" s="307"/>
      <c r="AT280" s="307"/>
      <c r="AU280" s="307"/>
      <c r="AV280" s="307"/>
      <c r="AW280" s="307"/>
      <c r="AX280" s="307"/>
      <c r="AY280" s="307"/>
      <c r="AZ280" s="307"/>
      <c r="BA280" s="307"/>
      <c r="BB280" s="307"/>
      <c r="BC280" s="307"/>
      <c r="BD280" s="307"/>
      <c r="BE280" s="307"/>
      <c r="BF280" s="307"/>
      <c r="BG280" s="307"/>
      <c r="BH280" s="307"/>
      <c r="BI280" s="307"/>
      <c r="BJ280" s="307"/>
      <c r="BK280" s="307"/>
      <c r="BL280" s="307"/>
      <c r="BM280" s="307"/>
      <c r="BN280" s="307"/>
      <c r="BO280" s="307"/>
      <c r="BP280" s="307"/>
      <c r="BQ280" s="307"/>
      <c r="BR280" s="307"/>
      <c r="BS280" s="307"/>
      <c r="BT280" s="307"/>
      <c r="BU280" s="307"/>
      <c r="BV280" s="307"/>
      <c r="BW280" s="307"/>
      <c r="BX280" s="307"/>
      <c r="BY280" s="307"/>
      <c r="BZ280" s="307"/>
      <c r="CA280" s="307"/>
      <c r="CB280" s="307"/>
      <c r="CC280" s="307"/>
      <c r="CD280" s="307"/>
      <c r="CE280" s="307"/>
      <c r="CF280" s="307"/>
      <c r="CG280" s="307"/>
      <c r="CH280" s="307"/>
      <c r="CI280" s="307"/>
      <c r="CJ280" s="307"/>
      <c r="CK280" s="307"/>
      <c r="CL280" s="307"/>
      <c r="CM280" s="307"/>
      <c r="CN280" s="307"/>
      <c r="CO280" s="307"/>
      <c r="CP280" s="307"/>
      <c r="CQ280" s="307"/>
      <c r="CR280" s="307"/>
      <c r="CS280" s="307"/>
      <c r="CT280" s="307"/>
      <c r="CU280" s="307"/>
      <c r="CV280" s="307"/>
      <c r="CW280" s="307"/>
      <c r="CX280" s="307"/>
      <c r="CY280" s="307"/>
      <c r="CZ280" s="307"/>
      <c r="DA280" s="307"/>
      <c r="DB280" s="307"/>
      <c r="DC280" s="307"/>
      <c r="DD280" s="307"/>
      <c r="DE280" s="307"/>
      <c r="DF280" s="307"/>
      <c r="DG280" s="307"/>
      <c r="DH280" s="307"/>
      <c r="DI280" s="307"/>
      <c r="DJ280" s="307"/>
      <c r="DK280" s="307"/>
      <c r="DL280" s="307"/>
      <c r="DM280" s="307"/>
      <c r="DN280" s="307"/>
      <c r="DO280" s="307"/>
      <c r="DP280" s="307"/>
      <c r="DQ280" s="307"/>
      <c r="DR280" s="307"/>
      <c r="DS280" s="307"/>
      <c r="DT280" s="307"/>
      <c r="DU280" s="307"/>
      <c r="DV280" s="307"/>
      <c r="DW280" s="307"/>
      <c r="DX280" s="307"/>
      <c r="DY280" s="307"/>
      <c r="DZ280" s="307"/>
      <c r="EA280" s="307"/>
      <c r="EB280" s="307"/>
      <c r="EC280" s="307"/>
      <c r="ED280" s="307"/>
      <c r="EE280" s="307"/>
      <c r="EF280" s="307"/>
      <c r="EG280" s="307"/>
      <c r="EH280" s="307"/>
      <c r="EI280" s="307"/>
      <c r="EJ280" s="307"/>
      <c r="EK280" s="307"/>
    </row>
    <row r="281" spans="1:141" s="299" customFormat="1">
      <c r="A281" s="307"/>
      <c r="B281" s="307"/>
      <c r="C281" s="307"/>
      <c r="D281" s="307"/>
      <c r="E281" s="307"/>
      <c r="F281" s="307"/>
      <c r="G281" s="307"/>
      <c r="H281" s="307"/>
      <c r="I281" s="307"/>
      <c r="J281" s="307"/>
      <c r="K281" s="307"/>
      <c r="L281" s="307"/>
      <c r="M281" s="307"/>
      <c r="N281" s="307"/>
      <c r="O281" s="307"/>
      <c r="P281" s="307"/>
      <c r="Q281" s="307"/>
      <c r="R281" s="307"/>
      <c r="S281" s="307"/>
      <c r="T281" s="307"/>
      <c r="U281" s="307"/>
      <c r="V281" s="307"/>
      <c r="W281" s="307"/>
      <c r="X281" s="307"/>
      <c r="Y281" s="307"/>
      <c r="Z281" s="307"/>
      <c r="AA281" s="307"/>
      <c r="AB281" s="307"/>
      <c r="AC281" s="307"/>
      <c r="AD281" s="307"/>
      <c r="AE281" s="307"/>
      <c r="AF281" s="307"/>
      <c r="AG281" s="307"/>
      <c r="AH281" s="307"/>
      <c r="AI281" s="307"/>
      <c r="AJ281" s="307"/>
      <c r="AK281" s="307"/>
      <c r="AL281" s="307"/>
      <c r="AM281" s="307"/>
      <c r="AN281" s="307"/>
      <c r="AO281" s="307"/>
      <c r="AP281" s="307"/>
      <c r="AQ281" s="307"/>
      <c r="AR281" s="307"/>
      <c r="AS281" s="307"/>
      <c r="AT281" s="307"/>
      <c r="AU281" s="307"/>
      <c r="AV281" s="307"/>
      <c r="AW281" s="307"/>
      <c r="AX281" s="307"/>
      <c r="AY281" s="307"/>
      <c r="AZ281" s="307"/>
      <c r="BA281" s="307"/>
      <c r="BB281" s="307"/>
      <c r="BC281" s="307"/>
      <c r="BD281" s="307"/>
      <c r="BE281" s="307"/>
      <c r="BF281" s="307"/>
      <c r="BG281" s="307"/>
      <c r="BH281" s="307"/>
      <c r="BI281" s="307"/>
      <c r="BJ281" s="307"/>
      <c r="BK281" s="307"/>
      <c r="BL281" s="307"/>
      <c r="BM281" s="307"/>
      <c r="BN281" s="307"/>
      <c r="BO281" s="307"/>
      <c r="BP281" s="307"/>
      <c r="BQ281" s="307"/>
      <c r="BR281" s="307"/>
      <c r="BS281" s="307"/>
      <c r="BT281" s="307"/>
      <c r="BU281" s="307"/>
      <c r="BV281" s="307"/>
      <c r="BW281" s="307"/>
      <c r="BX281" s="307"/>
      <c r="BY281" s="307"/>
      <c r="BZ281" s="307"/>
      <c r="CA281" s="307"/>
      <c r="CB281" s="307"/>
      <c r="CC281" s="307"/>
      <c r="CD281" s="307"/>
      <c r="CE281" s="307"/>
      <c r="CF281" s="307"/>
      <c r="CG281" s="307"/>
      <c r="CH281" s="307"/>
      <c r="CI281" s="307"/>
      <c r="CJ281" s="307"/>
      <c r="CK281" s="307"/>
      <c r="CL281" s="307"/>
      <c r="CM281" s="307"/>
      <c r="CN281" s="307"/>
      <c r="CO281" s="307"/>
      <c r="CP281" s="307"/>
      <c r="CQ281" s="307"/>
      <c r="CR281" s="307"/>
      <c r="CS281" s="307"/>
      <c r="CT281" s="307"/>
      <c r="CU281" s="307"/>
      <c r="CV281" s="307"/>
      <c r="CW281" s="307"/>
      <c r="CX281" s="307"/>
      <c r="CY281" s="307"/>
      <c r="CZ281" s="307"/>
      <c r="DA281" s="307"/>
      <c r="DB281" s="307"/>
      <c r="DC281" s="307"/>
      <c r="DD281" s="307"/>
      <c r="DE281" s="307"/>
      <c r="DF281" s="307"/>
      <c r="DG281" s="307"/>
      <c r="DH281" s="307"/>
      <c r="DI281" s="307"/>
      <c r="DJ281" s="307"/>
      <c r="DK281" s="307"/>
      <c r="DL281" s="307"/>
      <c r="DM281" s="307"/>
      <c r="DN281" s="307"/>
      <c r="DO281" s="307"/>
      <c r="DP281" s="307"/>
      <c r="DQ281" s="307"/>
      <c r="DR281" s="307"/>
      <c r="DS281" s="307"/>
      <c r="DT281" s="307"/>
      <c r="DU281" s="307"/>
      <c r="DV281" s="307"/>
      <c r="DW281" s="307"/>
      <c r="DX281" s="307"/>
      <c r="DY281" s="307"/>
      <c r="DZ281" s="307"/>
      <c r="EA281" s="307"/>
      <c r="EB281" s="307"/>
      <c r="EC281" s="307"/>
      <c r="ED281" s="307"/>
      <c r="EE281" s="307"/>
      <c r="EF281" s="307"/>
      <c r="EG281" s="307"/>
      <c r="EH281" s="307"/>
      <c r="EI281" s="307"/>
      <c r="EJ281" s="307"/>
      <c r="EK281" s="307"/>
    </row>
    <row r="282" spans="1:141" s="299" customFormat="1">
      <c r="A282" s="307"/>
      <c r="B282" s="307"/>
      <c r="C282" s="307"/>
      <c r="D282" s="307"/>
      <c r="E282" s="307"/>
      <c r="F282" s="307"/>
      <c r="G282" s="307"/>
      <c r="H282" s="307"/>
      <c r="I282" s="307"/>
      <c r="J282" s="307"/>
      <c r="K282" s="307"/>
      <c r="L282" s="307"/>
      <c r="M282" s="307"/>
      <c r="N282" s="307"/>
      <c r="O282" s="307"/>
      <c r="P282" s="307"/>
      <c r="Q282" s="307"/>
      <c r="R282" s="307"/>
      <c r="S282" s="307"/>
      <c r="T282" s="307"/>
      <c r="U282" s="307"/>
      <c r="V282" s="307"/>
      <c r="W282" s="307"/>
      <c r="X282" s="307"/>
      <c r="Y282" s="307"/>
      <c r="Z282" s="307"/>
      <c r="AA282" s="307"/>
      <c r="AB282" s="307"/>
      <c r="AC282" s="307"/>
      <c r="AD282" s="307"/>
      <c r="AE282" s="307"/>
      <c r="AF282" s="307"/>
      <c r="AG282" s="307"/>
      <c r="AH282" s="307"/>
      <c r="AI282" s="307"/>
      <c r="AJ282" s="307"/>
      <c r="AK282" s="307"/>
      <c r="AL282" s="307"/>
      <c r="AM282" s="307"/>
      <c r="AN282" s="307"/>
      <c r="AO282" s="307"/>
      <c r="AP282" s="307"/>
      <c r="AQ282" s="307"/>
      <c r="AR282" s="307"/>
      <c r="AS282" s="307"/>
      <c r="AT282" s="307"/>
      <c r="AU282" s="307"/>
      <c r="AV282" s="307"/>
      <c r="AW282" s="307"/>
      <c r="AX282" s="307"/>
      <c r="AY282" s="307"/>
      <c r="AZ282" s="307"/>
      <c r="BA282" s="307"/>
      <c r="BB282" s="307"/>
      <c r="BC282" s="307"/>
      <c r="BD282" s="307"/>
      <c r="BE282" s="307"/>
      <c r="BF282" s="307"/>
      <c r="BG282" s="307"/>
      <c r="BH282" s="307"/>
      <c r="BI282" s="307"/>
      <c r="BJ282" s="307"/>
      <c r="BK282" s="307"/>
      <c r="BL282" s="307"/>
      <c r="BM282" s="307"/>
      <c r="BN282" s="307"/>
      <c r="BO282" s="307"/>
      <c r="BP282" s="307"/>
      <c r="BQ282" s="307"/>
      <c r="BR282" s="307"/>
      <c r="BS282" s="307"/>
      <c r="BT282" s="307"/>
      <c r="BU282" s="307"/>
      <c r="BV282" s="307"/>
      <c r="BW282" s="307"/>
      <c r="BX282" s="307"/>
      <c r="BY282" s="307"/>
      <c r="BZ282" s="307"/>
      <c r="CA282" s="307"/>
      <c r="CB282" s="307"/>
      <c r="CC282" s="307"/>
      <c r="CD282" s="307"/>
      <c r="CE282" s="307"/>
      <c r="CF282" s="307"/>
      <c r="CG282" s="307"/>
      <c r="CH282" s="307"/>
      <c r="CI282" s="307"/>
      <c r="CJ282" s="307"/>
      <c r="CK282" s="307"/>
      <c r="CL282" s="307"/>
      <c r="CM282" s="307"/>
      <c r="CN282" s="307"/>
      <c r="CO282" s="307"/>
      <c r="CP282" s="307"/>
      <c r="CQ282" s="307"/>
      <c r="CR282" s="307"/>
      <c r="CS282" s="307"/>
      <c r="CT282" s="307"/>
      <c r="CU282" s="307"/>
      <c r="CV282" s="307"/>
      <c r="CW282" s="307"/>
      <c r="CX282" s="307"/>
      <c r="CY282" s="307"/>
      <c r="CZ282" s="307"/>
      <c r="DA282" s="307"/>
      <c r="DB282" s="307"/>
      <c r="DC282" s="307"/>
      <c r="DD282" s="307"/>
      <c r="DE282" s="307"/>
      <c r="DF282" s="307"/>
      <c r="DG282" s="307"/>
      <c r="DH282" s="307"/>
      <c r="DI282" s="307"/>
      <c r="DJ282" s="307"/>
      <c r="DK282" s="307"/>
      <c r="DL282" s="307"/>
      <c r="DM282" s="307"/>
      <c r="DN282" s="307"/>
      <c r="DO282" s="307"/>
      <c r="DP282" s="307"/>
      <c r="DQ282" s="307"/>
      <c r="DR282" s="307"/>
      <c r="DS282" s="307"/>
      <c r="DT282" s="307"/>
      <c r="DU282" s="307"/>
      <c r="DV282" s="307"/>
      <c r="DW282" s="307"/>
      <c r="DX282" s="307"/>
      <c r="DY282" s="307"/>
      <c r="DZ282" s="307"/>
      <c r="EA282" s="307"/>
      <c r="EB282" s="307"/>
      <c r="EC282" s="307"/>
      <c r="ED282" s="307"/>
      <c r="EE282" s="307"/>
      <c r="EF282" s="307"/>
      <c r="EG282" s="307"/>
      <c r="EH282" s="307"/>
      <c r="EI282" s="307"/>
      <c r="EJ282" s="307"/>
      <c r="EK282" s="307"/>
    </row>
    <row r="283" spans="1:141" s="299" customFormat="1">
      <c r="A283" s="307"/>
      <c r="B283" s="307"/>
      <c r="C283" s="307"/>
      <c r="D283" s="307"/>
      <c r="E283" s="307"/>
      <c r="F283" s="307"/>
      <c r="G283" s="307"/>
      <c r="H283" s="307"/>
      <c r="I283" s="307"/>
      <c r="J283" s="307"/>
      <c r="K283" s="307"/>
      <c r="L283" s="307"/>
      <c r="M283" s="307"/>
      <c r="N283" s="307"/>
      <c r="O283" s="307"/>
      <c r="P283" s="307"/>
      <c r="Q283" s="307"/>
      <c r="R283" s="307"/>
      <c r="S283" s="307"/>
      <c r="T283" s="307"/>
      <c r="U283" s="307"/>
      <c r="V283" s="307"/>
      <c r="W283" s="307"/>
      <c r="X283" s="307"/>
      <c r="Y283" s="307"/>
      <c r="Z283" s="307"/>
      <c r="AA283" s="307"/>
      <c r="AB283" s="307"/>
      <c r="AC283" s="307"/>
      <c r="AD283" s="307"/>
      <c r="AE283" s="307"/>
      <c r="AF283" s="307"/>
      <c r="AG283" s="307"/>
      <c r="AH283" s="307"/>
      <c r="AI283" s="307"/>
      <c r="AJ283" s="307"/>
      <c r="AK283" s="307"/>
      <c r="AL283" s="307"/>
      <c r="AM283" s="307"/>
      <c r="AN283" s="307"/>
      <c r="AO283" s="307"/>
      <c r="AP283" s="307"/>
      <c r="AQ283" s="307"/>
      <c r="AR283" s="307"/>
      <c r="AS283" s="307"/>
      <c r="AT283" s="307"/>
      <c r="AU283" s="307"/>
      <c r="AV283" s="307"/>
      <c r="AW283" s="307"/>
      <c r="AX283" s="307"/>
      <c r="AY283" s="307"/>
      <c r="AZ283" s="307"/>
      <c r="BA283" s="307"/>
      <c r="BB283" s="307"/>
      <c r="BC283" s="307"/>
      <c r="BD283" s="307"/>
      <c r="BE283" s="307"/>
      <c r="BF283" s="307"/>
      <c r="BG283" s="307"/>
      <c r="BH283" s="307"/>
      <c r="BI283" s="307"/>
      <c r="BJ283" s="307"/>
      <c r="BK283" s="307"/>
      <c r="BL283" s="307"/>
      <c r="BM283" s="307"/>
      <c r="BN283" s="307"/>
      <c r="BO283" s="307"/>
      <c r="BP283" s="307"/>
      <c r="BQ283" s="307"/>
      <c r="BR283" s="307"/>
      <c r="BS283" s="307"/>
      <c r="BT283" s="307"/>
      <c r="BU283" s="307"/>
      <c r="BV283" s="307"/>
      <c r="BW283" s="307"/>
      <c r="BX283" s="307"/>
      <c r="BY283" s="307"/>
      <c r="BZ283" s="307"/>
      <c r="CA283" s="307"/>
      <c r="CB283" s="307"/>
      <c r="CC283" s="307"/>
      <c r="CD283" s="307"/>
      <c r="CE283" s="307"/>
      <c r="CF283" s="307"/>
      <c r="CG283" s="307"/>
      <c r="CH283" s="307"/>
      <c r="CI283" s="307"/>
      <c r="CJ283" s="307"/>
      <c r="CK283" s="307"/>
      <c r="CL283" s="307"/>
      <c r="CM283" s="307"/>
      <c r="CN283" s="307"/>
      <c r="CO283" s="307"/>
      <c r="CP283" s="307"/>
      <c r="CQ283" s="307"/>
      <c r="CR283" s="307"/>
      <c r="CS283" s="307"/>
      <c r="CT283" s="307"/>
      <c r="CU283" s="307"/>
      <c r="CV283" s="307"/>
      <c r="CW283" s="307"/>
      <c r="CX283" s="307"/>
      <c r="CY283" s="307"/>
      <c r="CZ283" s="307"/>
      <c r="DA283" s="307"/>
      <c r="DB283" s="307"/>
      <c r="DC283" s="307"/>
      <c r="DD283" s="307"/>
      <c r="DE283" s="307"/>
      <c r="DF283" s="307"/>
      <c r="DG283" s="307"/>
      <c r="DH283" s="307"/>
      <c r="DI283" s="307"/>
      <c r="DJ283" s="307"/>
      <c r="DK283" s="307"/>
      <c r="DL283" s="307"/>
      <c r="DM283" s="307"/>
      <c r="DN283" s="307"/>
      <c r="DO283" s="307"/>
      <c r="DP283" s="307"/>
      <c r="DQ283" s="307"/>
      <c r="DR283" s="307"/>
      <c r="DS283" s="307"/>
      <c r="DT283" s="307"/>
      <c r="DU283" s="307"/>
      <c r="DV283" s="307"/>
      <c r="DW283" s="307"/>
      <c r="DX283" s="307"/>
      <c r="DY283" s="307"/>
      <c r="DZ283" s="307"/>
      <c r="EA283" s="307"/>
      <c r="EB283" s="307"/>
      <c r="EC283" s="307"/>
      <c r="ED283" s="307"/>
      <c r="EE283" s="307"/>
      <c r="EF283" s="307"/>
      <c r="EG283" s="307"/>
      <c r="EH283" s="307"/>
      <c r="EI283" s="307"/>
      <c r="EJ283" s="307"/>
      <c r="EK283" s="307"/>
    </row>
    <row r="284" spans="1:141" s="299" customFormat="1">
      <c r="A284" s="307"/>
      <c r="B284" s="307"/>
      <c r="C284" s="307"/>
      <c r="D284" s="307"/>
      <c r="E284" s="307"/>
      <c r="F284" s="307"/>
      <c r="G284" s="307"/>
      <c r="H284" s="307"/>
      <c r="I284" s="307"/>
      <c r="J284" s="307"/>
      <c r="K284" s="307"/>
      <c r="L284" s="307"/>
      <c r="M284" s="307"/>
      <c r="N284" s="307"/>
      <c r="O284" s="307"/>
      <c r="P284" s="307"/>
      <c r="Q284" s="307"/>
      <c r="R284" s="307"/>
      <c r="S284" s="307"/>
      <c r="T284" s="307"/>
      <c r="U284" s="307"/>
      <c r="V284" s="307"/>
      <c r="W284" s="307"/>
      <c r="X284" s="307"/>
      <c r="Y284" s="307"/>
      <c r="Z284" s="307"/>
      <c r="AA284" s="307"/>
      <c r="AB284" s="307"/>
      <c r="AC284" s="307"/>
      <c r="AD284" s="307"/>
      <c r="AE284" s="307"/>
      <c r="AF284" s="307"/>
      <c r="AG284" s="307"/>
      <c r="AH284" s="307"/>
      <c r="AI284" s="307"/>
      <c r="AJ284" s="307"/>
      <c r="AK284" s="307"/>
      <c r="AL284" s="307"/>
      <c r="AM284" s="307"/>
      <c r="AN284" s="307"/>
      <c r="AO284" s="307"/>
      <c r="AP284" s="307"/>
      <c r="AQ284" s="307"/>
      <c r="AR284" s="307"/>
      <c r="AS284" s="307"/>
      <c r="AT284" s="307"/>
      <c r="AU284" s="307"/>
      <c r="AV284" s="307"/>
      <c r="AW284" s="307"/>
      <c r="AX284" s="307"/>
      <c r="AY284" s="307"/>
      <c r="AZ284" s="307"/>
      <c r="BA284" s="307"/>
      <c r="BB284" s="307"/>
      <c r="BC284" s="307"/>
      <c r="BD284" s="307"/>
      <c r="BE284" s="307"/>
      <c r="BF284" s="307"/>
      <c r="BG284" s="307"/>
      <c r="BH284" s="307"/>
      <c r="BI284" s="307"/>
      <c r="BJ284" s="307"/>
      <c r="BK284" s="307"/>
      <c r="BL284" s="307"/>
      <c r="BM284" s="307"/>
      <c r="BN284" s="307"/>
      <c r="BO284" s="307"/>
      <c r="BP284" s="307"/>
      <c r="BQ284" s="307"/>
      <c r="BR284" s="307"/>
      <c r="BS284" s="307"/>
      <c r="BT284" s="307"/>
      <c r="BU284" s="307"/>
      <c r="BV284" s="307"/>
      <c r="BW284" s="307"/>
      <c r="BX284" s="307"/>
      <c r="BY284" s="307"/>
      <c r="BZ284" s="307"/>
      <c r="CA284" s="307"/>
      <c r="CB284" s="307"/>
      <c r="CC284" s="307"/>
      <c r="CD284" s="307"/>
      <c r="CE284" s="307"/>
      <c r="CF284" s="307"/>
      <c r="CG284" s="307"/>
      <c r="CH284" s="307"/>
      <c r="CI284" s="307"/>
      <c r="CJ284" s="307"/>
      <c r="CK284" s="307"/>
      <c r="CL284" s="307"/>
      <c r="CM284" s="307"/>
      <c r="CN284" s="307"/>
      <c r="CO284" s="307"/>
      <c r="CP284" s="307"/>
      <c r="CQ284" s="307"/>
      <c r="CR284" s="307"/>
      <c r="CS284" s="307"/>
      <c r="CT284" s="307"/>
      <c r="CU284" s="307"/>
      <c r="CV284" s="307"/>
      <c r="CW284" s="307"/>
      <c r="CX284" s="307"/>
      <c r="CY284" s="307"/>
      <c r="CZ284" s="307"/>
      <c r="DA284" s="307"/>
      <c r="DB284" s="307"/>
      <c r="DC284" s="307"/>
      <c r="DD284" s="307"/>
      <c r="DE284" s="307"/>
      <c r="DF284" s="307"/>
      <c r="DG284" s="307"/>
      <c r="DH284" s="307"/>
      <c r="DI284" s="307"/>
      <c r="DJ284" s="307"/>
      <c r="DK284" s="307"/>
      <c r="DL284" s="307"/>
      <c r="DM284" s="307"/>
      <c r="DN284" s="307"/>
      <c r="DO284" s="307"/>
      <c r="DP284" s="307"/>
      <c r="DQ284" s="307"/>
      <c r="DR284" s="307"/>
      <c r="DS284" s="307"/>
      <c r="DT284" s="307"/>
      <c r="DU284" s="307"/>
      <c r="DV284" s="307"/>
      <c r="DW284" s="307"/>
      <c r="DX284" s="307"/>
      <c r="DY284" s="307"/>
      <c r="DZ284" s="307"/>
      <c r="EA284" s="307"/>
      <c r="EB284" s="307"/>
      <c r="EC284" s="307"/>
      <c r="ED284" s="307"/>
      <c r="EE284" s="307"/>
      <c r="EF284" s="307"/>
      <c r="EG284" s="307"/>
      <c r="EH284" s="307"/>
      <c r="EI284" s="307"/>
      <c r="EJ284" s="307"/>
      <c r="EK284" s="307"/>
    </row>
    <row r="285" spans="1:141" s="299" customFormat="1">
      <c r="A285" s="307"/>
      <c r="B285" s="307"/>
      <c r="C285" s="307"/>
      <c r="D285" s="307"/>
      <c r="E285" s="307"/>
      <c r="F285" s="307"/>
      <c r="G285" s="307"/>
      <c r="H285" s="307"/>
      <c r="I285" s="307"/>
      <c r="J285" s="307"/>
      <c r="K285" s="307"/>
      <c r="L285" s="307"/>
      <c r="M285" s="307"/>
      <c r="N285" s="307"/>
      <c r="O285" s="307"/>
      <c r="P285" s="307"/>
      <c r="Q285" s="307"/>
      <c r="R285" s="307"/>
      <c r="S285" s="307"/>
      <c r="T285" s="307"/>
      <c r="U285" s="307"/>
      <c r="V285" s="307"/>
      <c r="W285" s="307"/>
      <c r="X285" s="307"/>
      <c r="Y285" s="307"/>
      <c r="Z285" s="307"/>
      <c r="AA285" s="307"/>
      <c r="AB285" s="307"/>
      <c r="AC285" s="307"/>
      <c r="AD285" s="307"/>
      <c r="AE285" s="307"/>
      <c r="AF285" s="307"/>
      <c r="AG285" s="307"/>
      <c r="AH285" s="307"/>
      <c r="AI285" s="307"/>
      <c r="AJ285" s="307"/>
      <c r="AK285" s="307"/>
      <c r="AL285" s="307"/>
      <c r="AM285" s="307"/>
      <c r="AN285" s="307"/>
      <c r="AO285" s="307"/>
      <c r="AP285" s="307"/>
      <c r="AQ285" s="307"/>
      <c r="AR285" s="307"/>
      <c r="AS285" s="307"/>
      <c r="AT285" s="307"/>
      <c r="AU285" s="307"/>
      <c r="AV285" s="307"/>
      <c r="AW285" s="307"/>
      <c r="AX285" s="307"/>
      <c r="AY285" s="307"/>
      <c r="AZ285" s="307"/>
      <c r="BA285" s="307"/>
      <c r="BB285" s="307"/>
      <c r="BC285" s="307"/>
      <c r="BD285" s="307"/>
      <c r="BE285" s="307"/>
      <c r="BF285" s="307"/>
      <c r="BG285" s="307"/>
      <c r="BH285" s="307"/>
      <c r="BI285" s="307"/>
      <c r="BJ285" s="307"/>
      <c r="BK285" s="307"/>
      <c r="BL285" s="307"/>
      <c r="BM285" s="307"/>
      <c r="BN285" s="307"/>
      <c r="BO285" s="307"/>
      <c r="BP285" s="307"/>
      <c r="BQ285" s="307"/>
      <c r="BR285" s="307"/>
      <c r="BS285" s="307"/>
      <c r="BT285" s="307"/>
      <c r="BU285" s="307"/>
      <c r="BV285" s="307"/>
      <c r="BW285" s="307"/>
      <c r="BX285" s="307"/>
      <c r="BY285" s="307"/>
      <c r="BZ285" s="307"/>
      <c r="CA285" s="307"/>
      <c r="CB285" s="307"/>
      <c r="CC285" s="307"/>
      <c r="CD285" s="307"/>
      <c r="CE285" s="307"/>
      <c r="CF285" s="307"/>
      <c r="CG285" s="307"/>
      <c r="CH285" s="307"/>
      <c r="CI285" s="307"/>
      <c r="CJ285" s="307"/>
      <c r="CK285" s="307"/>
      <c r="CL285" s="307"/>
      <c r="CM285" s="307"/>
      <c r="CN285" s="307"/>
      <c r="CO285" s="307"/>
      <c r="CP285" s="307"/>
      <c r="CQ285" s="307"/>
      <c r="CR285" s="307"/>
      <c r="CS285" s="307"/>
      <c r="CT285" s="307"/>
      <c r="CU285" s="307"/>
      <c r="CV285" s="307"/>
      <c r="CW285" s="307"/>
      <c r="CX285" s="307"/>
      <c r="CY285" s="307"/>
      <c r="CZ285" s="307"/>
      <c r="DA285" s="307"/>
      <c r="DB285" s="307"/>
      <c r="DC285" s="307"/>
      <c r="DD285" s="307"/>
      <c r="DE285" s="307"/>
      <c r="DF285" s="307"/>
      <c r="DG285" s="307"/>
      <c r="DH285" s="307"/>
      <c r="DI285" s="307"/>
      <c r="DJ285" s="307"/>
      <c r="DK285" s="307"/>
      <c r="DL285" s="307"/>
      <c r="DM285" s="307"/>
      <c r="DN285" s="307"/>
      <c r="DO285" s="307"/>
      <c r="DP285" s="307"/>
      <c r="DQ285" s="307"/>
      <c r="DR285" s="307"/>
      <c r="DS285" s="307"/>
      <c r="DT285" s="307"/>
      <c r="DU285" s="307"/>
      <c r="DV285" s="307"/>
      <c r="DW285" s="307"/>
      <c r="DX285" s="307"/>
      <c r="DY285" s="307"/>
      <c r="DZ285" s="307"/>
      <c r="EA285" s="307"/>
      <c r="EB285" s="307"/>
      <c r="EC285" s="307"/>
      <c r="ED285" s="307"/>
      <c r="EE285" s="307"/>
      <c r="EF285" s="307"/>
      <c r="EG285" s="307"/>
      <c r="EH285" s="307"/>
      <c r="EI285" s="307"/>
      <c r="EJ285" s="307"/>
      <c r="EK285" s="307"/>
    </row>
    <row r="286" spans="1:141" s="299" customFormat="1">
      <c r="A286" s="307"/>
      <c r="B286" s="307"/>
      <c r="C286" s="307"/>
      <c r="D286" s="307"/>
      <c r="E286" s="307"/>
      <c r="F286" s="307"/>
      <c r="G286" s="307"/>
      <c r="H286" s="307"/>
      <c r="I286" s="307"/>
      <c r="J286" s="307"/>
      <c r="K286" s="307"/>
      <c r="L286" s="307"/>
      <c r="M286" s="307"/>
      <c r="N286" s="307"/>
      <c r="O286" s="307"/>
      <c r="P286" s="307"/>
      <c r="Q286" s="307"/>
      <c r="R286" s="307"/>
      <c r="S286" s="307"/>
      <c r="T286" s="307"/>
      <c r="U286" s="307"/>
      <c r="V286" s="307"/>
      <c r="W286" s="307"/>
      <c r="X286" s="307"/>
      <c r="Y286" s="307"/>
      <c r="Z286" s="307"/>
      <c r="AA286" s="307"/>
      <c r="AB286" s="307"/>
      <c r="AC286" s="307"/>
      <c r="AD286" s="307"/>
      <c r="AE286" s="307"/>
      <c r="AF286" s="307"/>
      <c r="AG286" s="307"/>
      <c r="AH286" s="307"/>
      <c r="AI286" s="307"/>
      <c r="AJ286" s="307"/>
      <c r="AK286" s="307"/>
      <c r="AL286" s="307"/>
      <c r="AM286" s="307"/>
      <c r="AN286" s="307"/>
      <c r="AO286" s="307"/>
      <c r="AP286" s="307"/>
      <c r="AQ286" s="307"/>
      <c r="AR286" s="307"/>
      <c r="AS286" s="307"/>
      <c r="AT286" s="307"/>
      <c r="AU286" s="307"/>
      <c r="AV286" s="307"/>
      <c r="AW286" s="307"/>
      <c r="AX286" s="307"/>
      <c r="AY286" s="307"/>
      <c r="AZ286" s="307"/>
      <c r="BA286" s="307"/>
      <c r="BB286" s="307"/>
      <c r="BC286" s="307"/>
      <c r="BD286" s="307"/>
      <c r="BE286" s="307"/>
      <c r="BF286" s="307"/>
      <c r="BG286" s="307"/>
      <c r="BH286" s="307"/>
      <c r="BI286" s="307"/>
      <c r="BJ286" s="307"/>
      <c r="BK286" s="307"/>
      <c r="BL286" s="307"/>
      <c r="BM286" s="307"/>
      <c r="BN286" s="307"/>
      <c r="BO286" s="307"/>
      <c r="BP286" s="307"/>
      <c r="BQ286" s="307"/>
      <c r="BR286" s="307"/>
      <c r="BS286" s="307"/>
      <c r="BT286" s="307"/>
      <c r="BU286" s="307"/>
      <c r="BV286" s="307"/>
      <c r="BW286" s="307"/>
      <c r="BX286" s="307"/>
      <c r="BY286" s="307"/>
      <c r="BZ286" s="307"/>
      <c r="CA286" s="307"/>
      <c r="CB286" s="307"/>
      <c r="CC286" s="307"/>
      <c r="CD286" s="307"/>
      <c r="CE286" s="307"/>
      <c r="CF286" s="307"/>
      <c r="CG286" s="307"/>
      <c r="CH286" s="307"/>
      <c r="CI286" s="307"/>
      <c r="CJ286" s="307"/>
      <c r="CK286" s="307"/>
      <c r="CL286" s="307"/>
      <c r="CM286" s="307"/>
      <c r="CN286" s="307"/>
      <c r="CO286" s="307"/>
      <c r="CP286" s="307"/>
      <c r="CQ286" s="307"/>
      <c r="CR286" s="307"/>
      <c r="CS286" s="307"/>
      <c r="CT286" s="307"/>
      <c r="CU286" s="307"/>
      <c r="CV286" s="307"/>
      <c r="CW286" s="307"/>
      <c r="CX286" s="307"/>
      <c r="CY286" s="307"/>
      <c r="CZ286" s="307"/>
      <c r="DA286" s="307"/>
      <c r="DB286" s="307"/>
      <c r="DC286" s="307"/>
      <c r="DD286" s="307"/>
      <c r="DE286" s="307"/>
      <c r="DF286" s="307"/>
      <c r="DG286" s="307"/>
      <c r="DH286" s="307"/>
      <c r="DI286" s="307"/>
      <c r="DJ286" s="307"/>
      <c r="DK286" s="307"/>
      <c r="DL286" s="307"/>
      <c r="DM286" s="307"/>
      <c r="DN286" s="307"/>
      <c r="DO286" s="307"/>
      <c r="DP286" s="307"/>
      <c r="DQ286" s="307"/>
      <c r="DR286" s="307"/>
      <c r="DS286" s="307"/>
      <c r="DT286" s="307"/>
      <c r="DU286" s="307"/>
      <c r="DV286" s="307"/>
      <c r="DW286" s="307"/>
      <c r="DX286" s="307"/>
      <c r="DY286" s="307"/>
      <c r="DZ286" s="307"/>
      <c r="EA286" s="307"/>
      <c r="EB286" s="307"/>
      <c r="EC286" s="307"/>
      <c r="ED286" s="307"/>
      <c r="EE286" s="307"/>
      <c r="EF286" s="307"/>
      <c r="EG286" s="307"/>
      <c r="EH286" s="307"/>
      <c r="EI286" s="307"/>
      <c r="EJ286" s="307"/>
      <c r="EK286" s="307"/>
    </row>
    <row r="287" spans="1:141" s="299" customFormat="1">
      <c r="A287" s="307"/>
      <c r="B287" s="307"/>
      <c r="C287" s="307"/>
      <c r="D287" s="307"/>
      <c r="E287" s="307"/>
      <c r="F287" s="307"/>
      <c r="G287" s="307"/>
      <c r="H287" s="307"/>
      <c r="I287" s="307"/>
      <c r="J287" s="307"/>
      <c r="K287" s="307"/>
      <c r="L287" s="307"/>
      <c r="M287" s="307"/>
      <c r="N287" s="307"/>
      <c r="O287" s="307"/>
      <c r="P287" s="307"/>
      <c r="Q287" s="307"/>
      <c r="R287" s="307"/>
      <c r="S287" s="307"/>
      <c r="T287" s="307"/>
      <c r="U287" s="307"/>
      <c r="V287" s="307"/>
      <c r="W287" s="307"/>
      <c r="X287" s="307"/>
      <c r="Y287" s="307"/>
      <c r="Z287" s="307"/>
      <c r="AA287" s="307"/>
      <c r="AB287" s="307"/>
      <c r="AC287" s="307"/>
      <c r="AD287" s="307"/>
      <c r="AE287" s="307"/>
      <c r="AF287" s="307"/>
      <c r="AG287" s="307"/>
      <c r="AH287" s="307"/>
      <c r="AI287" s="307"/>
      <c r="AJ287" s="307"/>
      <c r="AK287" s="307"/>
      <c r="AL287" s="307"/>
      <c r="AM287" s="307"/>
      <c r="AN287" s="307"/>
      <c r="AO287" s="307"/>
      <c r="AP287" s="307"/>
      <c r="AQ287" s="307"/>
      <c r="AR287" s="307"/>
      <c r="AS287" s="307"/>
      <c r="AT287" s="307"/>
      <c r="AU287" s="307"/>
      <c r="AV287" s="307"/>
      <c r="AW287" s="307"/>
      <c r="AX287" s="307"/>
      <c r="AY287" s="307"/>
      <c r="AZ287" s="307"/>
      <c r="BA287" s="307"/>
      <c r="BB287" s="307"/>
      <c r="BC287" s="307"/>
      <c r="BD287" s="307"/>
      <c r="BE287" s="307"/>
      <c r="BF287" s="307"/>
      <c r="BG287" s="307"/>
      <c r="BH287" s="307"/>
      <c r="BI287" s="307"/>
      <c r="BJ287" s="307"/>
      <c r="BK287" s="307"/>
      <c r="BL287" s="307"/>
      <c r="BM287" s="307"/>
      <c r="BN287" s="307"/>
      <c r="BO287" s="307"/>
      <c r="BP287" s="307"/>
      <c r="BQ287" s="307"/>
      <c r="BR287" s="307"/>
      <c r="BS287" s="307"/>
      <c r="BT287" s="307"/>
      <c r="BU287" s="307"/>
      <c r="BV287" s="307"/>
      <c r="BW287" s="307"/>
      <c r="BX287" s="307"/>
      <c r="BY287" s="307"/>
      <c r="BZ287" s="307"/>
      <c r="CA287" s="307"/>
      <c r="CB287" s="307"/>
      <c r="CC287" s="307"/>
      <c r="CD287" s="307"/>
      <c r="CE287" s="307"/>
      <c r="CF287" s="307"/>
      <c r="CG287" s="307"/>
      <c r="CH287" s="307"/>
      <c r="CI287" s="307"/>
      <c r="CJ287" s="307"/>
      <c r="CK287" s="307"/>
      <c r="CL287" s="307"/>
      <c r="CM287" s="307"/>
      <c r="CN287" s="307"/>
      <c r="CO287" s="307"/>
      <c r="CP287" s="307"/>
      <c r="CQ287" s="307"/>
      <c r="CR287" s="307"/>
      <c r="CS287" s="307"/>
      <c r="CT287" s="307"/>
      <c r="CU287" s="307"/>
      <c r="CV287" s="307"/>
      <c r="CW287" s="307"/>
      <c r="CX287" s="307"/>
      <c r="CY287" s="307"/>
      <c r="CZ287" s="307"/>
      <c r="DA287" s="307"/>
      <c r="DB287" s="307"/>
      <c r="DC287" s="307"/>
      <c r="DD287" s="307"/>
      <c r="DE287" s="307"/>
      <c r="DF287" s="307"/>
      <c r="DG287" s="307"/>
      <c r="DH287" s="307"/>
      <c r="DI287" s="307"/>
      <c r="DJ287" s="307"/>
      <c r="DK287" s="307"/>
      <c r="DL287" s="307"/>
      <c r="DM287" s="307"/>
      <c r="DN287" s="307"/>
      <c r="DO287" s="307"/>
      <c r="DP287" s="307"/>
      <c r="DQ287" s="307"/>
      <c r="DR287" s="307"/>
      <c r="DS287" s="307"/>
      <c r="DT287" s="307"/>
      <c r="DU287" s="307"/>
      <c r="DV287" s="307"/>
      <c r="DW287" s="307"/>
      <c r="DX287" s="307"/>
      <c r="DY287" s="307"/>
      <c r="DZ287" s="307"/>
      <c r="EA287" s="307"/>
      <c r="EB287" s="307"/>
      <c r="EC287" s="307"/>
      <c r="ED287" s="307"/>
      <c r="EE287" s="307"/>
      <c r="EF287" s="307"/>
      <c r="EG287" s="307"/>
      <c r="EH287" s="307"/>
      <c r="EI287" s="307"/>
      <c r="EJ287" s="307"/>
      <c r="EK287" s="307"/>
    </row>
    <row r="288" spans="1:141" s="299" customFormat="1">
      <c r="A288" s="307"/>
      <c r="B288" s="307"/>
      <c r="C288" s="307"/>
      <c r="D288" s="307"/>
      <c r="E288" s="307"/>
      <c r="F288" s="307"/>
      <c r="G288" s="307"/>
      <c r="H288" s="307"/>
      <c r="I288" s="307"/>
      <c r="J288" s="307"/>
      <c r="K288" s="307"/>
      <c r="L288" s="307"/>
      <c r="M288" s="307"/>
      <c r="N288" s="307"/>
      <c r="O288" s="307"/>
      <c r="P288" s="307"/>
      <c r="Q288" s="307"/>
      <c r="R288" s="307"/>
      <c r="S288" s="307"/>
      <c r="T288" s="307"/>
      <c r="U288" s="307"/>
      <c r="V288" s="307"/>
      <c r="W288" s="307"/>
      <c r="X288" s="307"/>
      <c r="Y288" s="307"/>
      <c r="Z288" s="307"/>
      <c r="AA288" s="307"/>
      <c r="AB288" s="307"/>
      <c r="AC288" s="307"/>
      <c r="AD288" s="307"/>
      <c r="AE288" s="307"/>
      <c r="AF288" s="307"/>
      <c r="AG288" s="307"/>
      <c r="AH288" s="307"/>
      <c r="AI288" s="307"/>
      <c r="AJ288" s="307"/>
      <c r="AK288" s="307"/>
      <c r="AL288" s="307"/>
      <c r="AM288" s="307"/>
      <c r="AN288" s="307"/>
      <c r="AO288" s="307"/>
      <c r="AP288" s="307"/>
      <c r="AQ288" s="307"/>
      <c r="AR288" s="307"/>
      <c r="AS288" s="307"/>
      <c r="AT288" s="307"/>
      <c r="AU288" s="307"/>
      <c r="AV288" s="307"/>
      <c r="AW288" s="307"/>
      <c r="AX288" s="307"/>
      <c r="AY288" s="307"/>
      <c r="AZ288" s="307"/>
      <c r="BA288" s="307"/>
      <c r="BB288" s="307"/>
      <c r="BC288" s="307"/>
      <c r="BD288" s="307"/>
      <c r="BE288" s="307"/>
      <c r="BF288" s="307"/>
      <c r="BG288" s="307"/>
      <c r="BH288" s="307"/>
      <c r="BI288" s="307"/>
      <c r="BJ288" s="307"/>
      <c r="BK288" s="307"/>
      <c r="BL288" s="307"/>
      <c r="BM288" s="307"/>
      <c r="BN288" s="307"/>
      <c r="BO288" s="307"/>
      <c r="BP288" s="307"/>
      <c r="BQ288" s="307"/>
      <c r="BR288" s="307"/>
      <c r="BS288" s="307"/>
      <c r="BT288" s="307"/>
      <c r="BU288" s="307"/>
      <c r="BV288" s="307"/>
      <c r="BW288" s="307"/>
      <c r="BX288" s="307"/>
      <c r="BY288" s="307"/>
      <c r="BZ288" s="307"/>
      <c r="CA288" s="307"/>
      <c r="CB288" s="307"/>
      <c r="CC288" s="307"/>
      <c r="CD288" s="307"/>
      <c r="CE288" s="307"/>
      <c r="CF288" s="307"/>
      <c r="CG288" s="307"/>
      <c r="CH288" s="307"/>
      <c r="CI288" s="307"/>
      <c r="CJ288" s="307"/>
      <c r="CK288" s="307"/>
      <c r="CL288" s="307"/>
      <c r="CM288" s="307"/>
      <c r="CN288" s="307"/>
      <c r="CO288" s="307"/>
      <c r="CP288" s="307"/>
      <c r="CQ288" s="307"/>
      <c r="CR288" s="307"/>
      <c r="CS288" s="307"/>
      <c r="CT288" s="307"/>
      <c r="CU288" s="307"/>
      <c r="CV288" s="307"/>
      <c r="CW288" s="307"/>
      <c r="CX288" s="307"/>
      <c r="CY288" s="307"/>
      <c r="CZ288" s="307"/>
      <c r="DA288" s="307"/>
      <c r="DB288" s="307"/>
      <c r="DC288" s="307"/>
      <c r="DD288" s="307"/>
      <c r="DE288" s="307"/>
      <c r="DF288" s="307"/>
      <c r="DG288" s="307"/>
      <c r="DH288" s="307"/>
      <c r="DI288" s="307"/>
      <c r="DJ288" s="307"/>
      <c r="DK288" s="307"/>
      <c r="DL288" s="307"/>
      <c r="DM288" s="307"/>
      <c r="DN288" s="307"/>
      <c r="DO288" s="307"/>
      <c r="DP288" s="307"/>
      <c r="DQ288" s="307"/>
      <c r="DR288" s="307"/>
      <c r="DS288" s="307"/>
      <c r="DT288" s="307"/>
      <c r="DU288" s="307"/>
      <c r="DV288" s="307"/>
      <c r="DW288" s="307"/>
      <c r="DX288" s="307"/>
      <c r="DY288" s="307"/>
      <c r="DZ288" s="307"/>
      <c r="EA288" s="307"/>
      <c r="EB288" s="307"/>
      <c r="EC288" s="307"/>
      <c r="ED288" s="307"/>
      <c r="EE288" s="307"/>
      <c r="EF288" s="307"/>
      <c r="EG288" s="307"/>
      <c r="EH288" s="307"/>
      <c r="EI288" s="307"/>
      <c r="EJ288" s="307"/>
      <c r="EK288" s="307"/>
    </row>
    <row r="289" spans="1:141" s="299" customFormat="1">
      <c r="A289" s="307"/>
      <c r="B289" s="307"/>
      <c r="C289" s="307"/>
      <c r="D289" s="307"/>
      <c r="E289" s="307"/>
      <c r="F289" s="307"/>
      <c r="G289" s="307"/>
      <c r="H289" s="307"/>
      <c r="I289" s="307"/>
      <c r="J289" s="307"/>
      <c r="K289" s="307"/>
      <c r="L289" s="307"/>
      <c r="M289" s="307"/>
      <c r="N289" s="307"/>
      <c r="O289" s="307"/>
      <c r="P289" s="307"/>
      <c r="Q289" s="307"/>
      <c r="R289" s="307"/>
      <c r="S289" s="307"/>
      <c r="T289" s="307"/>
      <c r="U289" s="307"/>
      <c r="V289" s="307"/>
      <c r="W289" s="307"/>
      <c r="X289" s="307"/>
      <c r="Y289" s="307"/>
      <c r="Z289" s="307"/>
      <c r="AA289" s="307"/>
      <c r="AB289" s="307"/>
      <c r="AC289" s="307"/>
      <c r="AD289" s="307"/>
      <c r="AE289" s="307"/>
      <c r="AF289" s="307"/>
      <c r="AG289" s="307"/>
      <c r="AH289" s="307"/>
      <c r="AI289" s="307"/>
      <c r="AJ289" s="307"/>
      <c r="AK289" s="307"/>
      <c r="AL289" s="307"/>
      <c r="AM289" s="307"/>
      <c r="AN289" s="307"/>
      <c r="AO289" s="307"/>
      <c r="AP289" s="307"/>
      <c r="AQ289" s="307"/>
      <c r="AR289" s="307"/>
      <c r="AS289" s="307"/>
      <c r="AT289" s="307"/>
      <c r="AU289" s="307"/>
      <c r="AV289" s="307"/>
      <c r="AW289" s="307"/>
      <c r="AX289" s="307"/>
      <c r="AY289" s="307"/>
      <c r="AZ289" s="307"/>
      <c r="BA289" s="307"/>
      <c r="BB289" s="307"/>
      <c r="BC289" s="307"/>
      <c r="BD289" s="307"/>
      <c r="BE289" s="307"/>
      <c r="BF289" s="307"/>
      <c r="BG289" s="307"/>
      <c r="BH289" s="307"/>
      <c r="BI289" s="307"/>
      <c r="BJ289" s="307"/>
      <c r="BK289" s="307"/>
      <c r="BL289" s="307"/>
      <c r="BM289" s="307"/>
      <c r="BN289" s="307"/>
      <c r="BO289" s="307"/>
      <c r="BP289" s="307"/>
      <c r="BQ289" s="307"/>
      <c r="BR289" s="307"/>
      <c r="BS289" s="307"/>
      <c r="BT289" s="307"/>
      <c r="BU289" s="307"/>
      <c r="BV289" s="307"/>
      <c r="BW289" s="307"/>
      <c r="BX289" s="307"/>
      <c r="BY289" s="307"/>
      <c r="BZ289" s="307"/>
      <c r="CA289" s="307"/>
      <c r="CB289" s="307"/>
      <c r="CC289" s="307"/>
      <c r="CD289" s="307"/>
      <c r="CE289" s="307"/>
      <c r="CF289" s="307"/>
      <c r="CG289" s="307"/>
      <c r="CH289" s="307"/>
      <c r="CI289" s="307"/>
      <c r="CJ289" s="307"/>
      <c r="CK289" s="307"/>
      <c r="CL289" s="307"/>
      <c r="CM289" s="307"/>
      <c r="CN289" s="307"/>
      <c r="CO289" s="307"/>
      <c r="CP289" s="307"/>
      <c r="CQ289" s="307"/>
      <c r="CR289" s="307"/>
      <c r="CS289" s="307"/>
      <c r="CT289" s="307"/>
      <c r="CU289" s="307"/>
      <c r="CV289" s="307"/>
      <c r="CW289" s="307"/>
      <c r="CX289" s="307"/>
      <c r="CY289" s="307"/>
      <c r="CZ289" s="307"/>
      <c r="DA289" s="307"/>
      <c r="DB289" s="307"/>
      <c r="DC289" s="307"/>
      <c r="DD289" s="307"/>
      <c r="DE289" s="307"/>
      <c r="DF289" s="307"/>
      <c r="DG289" s="307"/>
      <c r="DH289" s="307"/>
      <c r="DI289" s="307"/>
      <c r="DJ289" s="307"/>
      <c r="DK289" s="307"/>
      <c r="DL289" s="307"/>
      <c r="DM289" s="307"/>
      <c r="DN289" s="307"/>
      <c r="DO289" s="307"/>
      <c r="DP289" s="307"/>
      <c r="DQ289" s="307"/>
      <c r="DR289" s="307"/>
      <c r="DS289" s="307"/>
      <c r="DT289" s="307"/>
      <c r="DU289" s="307"/>
      <c r="DV289" s="307"/>
      <c r="DW289" s="307"/>
      <c r="DX289" s="307"/>
      <c r="DY289" s="307"/>
      <c r="DZ289" s="307"/>
      <c r="EA289" s="307"/>
      <c r="EB289" s="307"/>
      <c r="EC289" s="307"/>
      <c r="ED289" s="307"/>
      <c r="EE289" s="307"/>
      <c r="EF289" s="307"/>
      <c r="EG289" s="307"/>
      <c r="EH289" s="307"/>
      <c r="EI289" s="307"/>
      <c r="EJ289" s="307"/>
      <c r="EK289" s="307"/>
    </row>
    <row r="290" spans="1:141" s="299" customFormat="1">
      <c r="A290" s="307"/>
      <c r="B290" s="307"/>
      <c r="C290" s="307"/>
      <c r="D290" s="307"/>
      <c r="E290" s="307"/>
      <c r="F290" s="307"/>
      <c r="G290" s="307"/>
      <c r="H290" s="307"/>
      <c r="I290" s="307"/>
      <c r="J290" s="307"/>
      <c r="K290" s="307"/>
      <c r="L290" s="307"/>
      <c r="M290" s="307"/>
      <c r="N290" s="307"/>
      <c r="O290" s="307"/>
      <c r="P290" s="307"/>
      <c r="Q290" s="307"/>
      <c r="R290" s="307"/>
      <c r="S290" s="307"/>
      <c r="T290" s="307"/>
      <c r="U290" s="307"/>
      <c r="V290" s="307"/>
      <c r="W290" s="307"/>
      <c r="X290" s="307"/>
      <c r="Y290" s="307"/>
      <c r="Z290" s="307"/>
      <c r="AA290" s="307"/>
      <c r="AB290" s="307"/>
      <c r="AC290" s="307"/>
      <c r="AD290" s="307"/>
      <c r="AE290" s="307"/>
      <c r="AF290" s="307"/>
      <c r="AG290" s="307"/>
      <c r="AH290" s="307"/>
      <c r="AI290" s="307"/>
      <c r="AJ290" s="307"/>
      <c r="AK290" s="307"/>
      <c r="AL290" s="307"/>
      <c r="AM290" s="307"/>
      <c r="AN290" s="307"/>
      <c r="AO290" s="307"/>
      <c r="AP290" s="307"/>
      <c r="AQ290" s="307"/>
      <c r="AR290" s="307"/>
      <c r="AS290" s="307"/>
      <c r="AT290" s="307"/>
      <c r="AU290" s="307"/>
      <c r="AV290" s="307"/>
      <c r="AW290" s="307"/>
      <c r="AX290" s="307"/>
      <c r="AY290" s="307"/>
      <c r="AZ290" s="307"/>
      <c r="BA290" s="307"/>
      <c r="BB290" s="307"/>
      <c r="BC290" s="307"/>
      <c r="BD290" s="307"/>
      <c r="BE290" s="307"/>
      <c r="BF290" s="307"/>
      <c r="BG290" s="307"/>
      <c r="BH290" s="307"/>
      <c r="BI290" s="307"/>
      <c r="BJ290" s="307"/>
      <c r="BK290" s="307"/>
      <c r="BL290" s="307"/>
      <c r="BM290" s="307"/>
      <c r="BN290" s="307"/>
      <c r="BO290" s="307"/>
      <c r="BP290" s="307"/>
      <c r="BQ290" s="307"/>
      <c r="BR290" s="307"/>
      <c r="BS290" s="307"/>
      <c r="BT290" s="307"/>
      <c r="BU290" s="307"/>
      <c r="BV290" s="307"/>
      <c r="BW290" s="307"/>
      <c r="BX290" s="307"/>
      <c r="BY290" s="307"/>
      <c r="BZ290" s="307"/>
      <c r="CA290" s="307"/>
      <c r="CB290" s="307"/>
      <c r="CC290" s="307"/>
      <c r="CD290" s="307"/>
      <c r="CE290" s="307"/>
      <c r="CF290" s="307"/>
      <c r="CG290" s="307"/>
      <c r="CH290" s="307"/>
      <c r="CI290" s="307"/>
      <c r="CJ290" s="307"/>
      <c r="CK290" s="307"/>
      <c r="CL290" s="307"/>
      <c r="CM290" s="307"/>
      <c r="CN290" s="307"/>
      <c r="CO290" s="307"/>
      <c r="CP290" s="307"/>
      <c r="CQ290" s="307"/>
      <c r="CR290" s="307"/>
      <c r="CS290" s="307"/>
      <c r="CT290" s="307"/>
      <c r="CU290" s="307"/>
      <c r="CV290" s="307"/>
      <c r="CW290" s="307"/>
      <c r="CX290" s="307"/>
      <c r="CY290" s="307"/>
      <c r="CZ290" s="307"/>
      <c r="DA290" s="307"/>
      <c r="DB290" s="307"/>
      <c r="DC290" s="307"/>
      <c r="DD290" s="307"/>
      <c r="DE290" s="307"/>
      <c r="DF290" s="307"/>
      <c r="DG290" s="307"/>
      <c r="DH290" s="307"/>
      <c r="DI290" s="307"/>
      <c r="DJ290" s="307"/>
      <c r="DK290" s="307"/>
      <c r="DL290" s="307"/>
      <c r="DM290" s="307"/>
      <c r="DN290" s="307"/>
      <c r="DO290" s="307"/>
      <c r="DP290" s="307"/>
      <c r="DQ290" s="307"/>
      <c r="DR290" s="307"/>
      <c r="DS290" s="307"/>
      <c r="DT290" s="307"/>
      <c r="DU290" s="307"/>
      <c r="DV290" s="307"/>
      <c r="DW290" s="307"/>
      <c r="DX290" s="307"/>
      <c r="DY290" s="307"/>
      <c r="DZ290" s="307"/>
      <c r="EA290" s="307"/>
      <c r="EB290" s="307"/>
      <c r="EC290" s="307"/>
      <c r="ED290" s="307"/>
      <c r="EE290" s="307"/>
      <c r="EF290" s="307"/>
      <c r="EG290" s="307"/>
      <c r="EH290" s="307"/>
      <c r="EI290" s="307"/>
      <c r="EJ290" s="307"/>
      <c r="EK290" s="307"/>
    </row>
    <row r="291" spans="1:141" s="299" customFormat="1">
      <c r="A291" s="307"/>
      <c r="B291" s="307"/>
      <c r="C291" s="307"/>
      <c r="D291" s="307"/>
      <c r="E291" s="307"/>
      <c r="F291" s="307"/>
      <c r="G291" s="307"/>
      <c r="H291" s="307"/>
      <c r="I291" s="307"/>
      <c r="J291" s="307"/>
      <c r="K291" s="307"/>
      <c r="L291" s="307"/>
      <c r="M291" s="307"/>
      <c r="N291" s="307"/>
      <c r="O291" s="307"/>
      <c r="P291" s="307"/>
      <c r="Q291" s="307"/>
      <c r="R291" s="307"/>
      <c r="S291" s="307"/>
      <c r="T291" s="307"/>
      <c r="U291" s="307"/>
      <c r="V291" s="307"/>
      <c r="W291" s="307"/>
      <c r="X291" s="307"/>
      <c r="Y291" s="307"/>
      <c r="Z291" s="307"/>
      <c r="AA291" s="307"/>
      <c r="AB291" s="307"/>
      <c r="AC291" s="307"/>
      <c r="AD291" s="307"/>
      <c r="AE291" s="307"/>
      <c r="AF291" s="307"/>
      <c r="AG291" s="307"/>
      <c r="AH291" s="307"/>
      <c r="AI291" s="307"/>
      <c r="AJ291" s="307"/>
      <c r="AK291" s="307"/>
      <c r="AL291" s="307"/>
      <c r="AM291" s="307"/>
      <c r="AN291" s="307"/>
      <c r="AO291" s="307"/>
      <c r="AP291" s="307"/>
      <c r="AQ291" s="307"/>
      <c r="AR291" s="307"/>
      <c r="AS291" s="307"/>
      <c r="AT291" s="307"/>
      <c r="AU291" s="307"/>
      <c r="AV291" s="307"/>
      <c r="AW291" s="307"/>
      <c r="AX291" s="307"/>
      <c r="AY291" s="307"/>
      <c r="AZ291" s="307"/>
      <c r="BA291" s="307"/>
      <c r="BB291" s="307"/>
      <c r="BC291" s="307"/>
      <c r="BD291" s="307"/>
      <c r="BE291" s="307"/>
      <c r="BF291" s="307"/>
      <c r="BG291" s="307"/>
      <c r="BH291" s="307"/>
      <c r="BI291" s="307"/>
      <c r="BJ291" s="307"/>
      <c r="BK291" s="307"/>
      <c r="BL291" s="307"/>
      <c r="BM291" s="307"/>
      <c r="BN291" s="307"/>
      <c r="BO291" s="307"/>
      <c r="BP291" s="307"/>
      <c r="BQ291" s="307"/>
      <c r="BR291" s="307"/>
      <c r="BS291" s="307"/>
      <c r="BT291" s="307"/>
      <c r="BU291" s="307"/>
      <c r="BV291" s="307"/>
      <c r="BW291" s="307"/>
      <c r="BX291" s="307"/>
      <c r="BY291" s="307"/>
      <c r="BZ291" s="307"/>
      <c r="CA291" s="307"/>
      <c r="CB291" s="307"/>
      <c r="CC291" s="307"/>
      <c r="CD291" s="307"/>
      <c r="CE291" s="307"/>
      <c r="CF291" s="307"/>
      <c r="CG291" s="307"/>
      <c r="CH291" s="307"/>
      <c r="CI291" s="307"/>
      <c r="CJ291" s="307"/>
      <c r="CK291" s="307"/>
      <c r="CL291" s="307"/>
      <c r="CM291" s="307"/>
      <c r="CN291" s="307"/>
      <c r="CO291" s="307"/>
      <c r="CP291" s="307"/>
      <c r="CQ291" s="307"/>
      <c r="CR291" s="307"/>
      <c r="CS291" s="307"/>
      <c r="CT291" s="307"/>
      <c r="CU291" s="307"/>
      <c r="CV291" s="307"/>
      <c r="CW291" s="307"/>
      <c r="CX291" s="307"/>
      <c r="CY291" s="307"/>
      <c r="CZ291" s="307"/>
      <c r="DA291" s="307"/>
      <c r="DB291" s="307"/>
      <c r="DC291" s="307"/>
      <c r="DD291" s="307"/>
      <c r="DE291" s="307"/>
      <c r="DF291" s="307"/>
      <c r="DG291" s="307"/>
      <c r="DH291" s="307"/>
      <c r="DI291" s="307"/>
      <c r="DJ291" s="307"/>
      <c r="DK291" s="307"/>
      <c r="DL291" s="307"/>
      <c r="DM291" s="307"/>
      <c r="DN291" s="307"/>
      <c r="DO291" s="307"/>
      <c r="DP291" s="307"/>
      <c r="DQ291" s="307"/>
      <c r="DR291" s="307"/>
      <c r="DS291" s="307"/>
      <c r="DT291" s="307"/>
      <c r="DU291" s="307"/>
      <c r="DV291" s="307"/>
      <c r="DW291" s="307"/>
      <c r="DX291" s="307"/>
      <c r="DY291" s="307"/>
      <c r="DZ291" s="307"/>
      <c r="EA291" s="307"/>
      <c r="EB291" s="307"/>
      <c r="EC291" s="307"/>
      <c r="ED291" s="307"/>
      <c r="EE291" s="307"/>
      <c r="EF291" s="307"/>
      <c r="EG291" s="307"/>
      <c r="EH291" s="307"/>
      <c r="EI291" s="307"/>
      <c r="EJ291" s="307"/>
      <c r="EK291" s="307"/>
    </row>
    <row r="292" spans="1:141" s="299" customFormat="1">
      <c r="A292" s="307"/>
      <c r="B292" s="307"/>
      <c r="C292" s="307"/>
      <c r="D292" s="307"/>
      <c r="E292" s="307"/>
      <c r="F292" s="307"/>
      <c r="G292" s="307"/>
      <c r="H292" s="307"/>
      <c r="I292" s="307"/>
      <c r="J292" s="307"/>
      <c r="K292" s="307"/>
      <c r="L292" s="307"/>
      <c r="M292" s="307"/>
      <c r="N292" s="307"/>
      <c r="O292" s="307"/>
      <c r="P292" s="307"/>
      <c r="Q292" s="307"/>
      <c r="R292" s="307"/>
      <c r="S292" s="307"/>
      <c r="T292" s="307"/>
      <c r="U292" s="307"/>
      <c r="V292" s="307"/>
      <c r="W292" s="307"/>
      <c r="X292" s="307"/>
      <c r="Y292" s="307"/>
      <c r="Z292" s="307"/>
      <c r="AA292" s="307"/>
      <c r="AB292" s="307"/>
      <c r="AC292" s="307"/>
      <c r="AD292" s="307"/>
      <c r="AE292" s="307"/>
      <c r="AF292" s="307"/>
      <c r="AG292" s="307"/>
      <c r="AH292" s="307"/>
      <c r="AI292" s="307"/>
      <c r="AJ292" s="307"/>
      <c r="AK292" s="307"/>
      <c r="AL292" s="307"/>
      <c r="AM292" s="307"/>
      <c r="AN292" s="307"/>
      <c r="AO292" s="307"/>
      <c r="AP292" s="307"/>
      <c r="AQ292" s="307"/>
      <c r="AR292" s="307"/>
      <c r="AS292" s="307"/>
      <c r="AT292" s="307"/>
      <c r="AU292" s="307"/>
      <c r="AV292" s="307"/>
      <c r="AW292" s="307"/>
      <c r="AX292" s="307"/>
      <c r="AY292" s="307"/>
      <c r="AZ292" s="307"/>
      <c r="BA292" s="307"/>
      <c r="BB292" s="307"/>
      <c r="BC292" s="307"/>
      <c r="BD292" s="307"/>
      <c r="BE292" s="307"/>
      <c r="BF292" s="307"/>
      <c r="BG292" s="307"/>
      <c r="BH292" s="307"/>
      <c r="BI292" s="307"/>
      <c r="BJ292" s="307"/>
      <c r="BK292" s="307"/>
      <c r="BL292" s="307"/>
      <c r="BM292" s="307"/>
      <c r="BN292" s="307"/>
      <c r="BO292" s="307"/>
      <c r="BP292" s="307"/>
      <c r="BQ292" s="307"/>
      <c r="BR292" s="307"/>
      <c r="BS292" s="307"/>
      <c r="BT292" s="307"/>
      <c r="BU292" s="307"/>
      <c r="BV292" s="307"/>
      <c r="BW292" s="307"/>
      <c r="BX292" s="307"/>
      <c r="BY292" s="307"/>
      <c r="BZ292" s="307"/>
      <c r="CA292" s="307"/>
      <c r="CB292" s="307"/>
      <c r="CC292" s="307"/>
      <c r="CD292" s="307"/>
      <c r="CE292" s="307"/>
      <c r="CF292" s="307"/>
      <c r="CG292" s="307"/>
      <c r="CH292" s="307"/>
      <c r="CI292" s="307"/>
      <c r="CJ292" s="307"/>
      <c r="CK292" s="307"/>
      <c r="CL292" s="307"/>
      <c r="CM292" s="307"/>
      <c r="CN292" s="307"/>
      <c r="CO292" s="307"/>
      <c r="CP292" s="307"/>
      <c r="CQ292" s="307"/>
      <c r="CR292" s="307"/>
      <c r="CS292" s="307"/>
      <c r="CT292" s="307"/>
      <c r="CU292" s="307"/>
      <c r="CV292" s="307"/>
      <c r="CW292" s="307"/>
      <c r="CX292" s="307"/>
      <c r="CY292" s="307"/>
      <c r="CZ292" s="307"/>
      <c r="DA292" s="307"/>
      <c r="DB292" s="307"/>
      <c r="DC292" s="307"/>
      <c r="DD292" s="307"/>
      <c r="DE292" s="307"/>
      <c r="DF292" s="307"/>
      <c r="DG292" s="307"/>
      <c r="DH292" s="307"/>
      <c r="DI292" s="307"/>
      <c r="DJ292" s="307"/>
      <c r="DK292" s="307"/>
      <c r="DL292" s="307"/>
      <c r="DM292" s="307"/>
      <c r="DN292" s="307"/>
      <c r="DO292" s="307"/>
      <c r="DP292" s="307"/>
      <c r="DQ292" s="307"/>
      <c r="DR292" s="307"/>
      <c r="DS292" s="307"/>
      <c r="DT292" s="307"/>
      <c r="DU292" s="307"/>
      <c r="DV292" s="307"/>
      <c r="DW292" s="307"/>
      <c r="DX292" s="307"/>
      <c r="DY292" s="307"/>
      <c r="DZ292" s="307"/>
      <c r="EA292" s="307"/>
      <c r="EB292" s="307"/>
      <c r="EC292" s="307"/>
      <c r="ED292" s="307"/>
      <c r="EE292" s="307"/>
      <c r="EF292" s="307"/>
      <c r="EG292" s="307"/>
      <c r="EH292" s="307"/>
      <c r="EI292" s="307"/>
      <c r="EJ292" s="307"/>
      <c r="EK292" s="307"/>
    </row>
    <row r="293" spans="1:141" s="299" customFormat="1">
      <c r="A293" s="307"/>
      <c r="B293" s="307"/>
      <c r="C293" s="307"/>
      <c r="D293" s="307"/>
      <c r="E293" s="307"/>
      <c r="F293" s="307"/>
      <c r="G293" s="307"/>
      <c r="H293" s="307"/>
      <c r="I293" s="307"/>
      <c r="J293" s="307"/>
      <c r="K293" s="307"/>
      <c r="L293" s="307"/>
      <c r="M293" s="307"/>
      <c r="N293" s="307"/>
      <c r="O293" s="307"/>
      <c r="P293" s="307"/>
      <c r="Q293" s="307"/>
      <c r="R293" s="307"/>
      <c r="S293" s="307"/>
      <c r="T293" s="307"/>
      <c r="U293" s="307"/>
      <c r="V293" s="307"/>
      <c r="W293" s="307"/>
      <c r="X293" s="307"/>
      <c r="Y293" s="307"/>
      <c r="Z293" s="307"/>
      <c r="AA293" s="307"/>
      <c r="AB293" s="307"/>
      <c r="AC293" s="307"/>
      <c r="AD293" s="307"/>
      <c r="AE293" s="307"/>
      <c r="AF293" s="307"/>
      <c r="AG293" s="307"/>
      <c r="AH293" s="307"/>
      <c r="AI293" s="307"/>
      <c r="AJ293" s="307"/>
      <c r="AK293" s="307"/>
      <c r="AL293" s="307"/>
      <c r="AM293" s="307"/>
      <c r="AN293" s="307"/>
      <c r="AO293" s="307"/>
      <c r="AP293" s="307"/>
      <c r="AQ293" s="307"/>
      <c r="AR293" s="307"/>
      <c r="AS293" s="307"/>
      <c r="AT293" s="307"/>
      <c r="AU293" s="307"/>
      <c r="AV293" s="307"/>
      <c r="AW293" s="307"/>
      <c r="AX293" s="307"/>
      <c r="AY293" s="307"/>
      <c r="AZ293" s="307"/>
      <c r="BA293" s="307"/>
      <c r="BB293" s="307"/>
      <c r="BC293" s="307"/>
      <c r="BD293" s="307"/>
      <c r="BE293" s="307"/>
      <c r="BF293" s="307"/>
      <c r="BG293" s="307"/>
      <c r="BH293" s="307"/>
      <c r="BI293" s="307"/>
      <c r="BJ293" s="307"/>
      <c r="BK293" s="307"/>
      <c r="BL293" s="307"/>
      <c r="BM293" s="307"/>
      <c r="BN293" s="307"/>
      <c r="BO293" s="307"/>
      <c r="BP293" s="307"/>
      <c r="BQ293" s="307"/>
      <c r="BR293" s="307"/>
      <c r="BS293" s="307"/>
      <c r="BT293" s="307"/>
      <c r="BU293" s="307"/>
      <c r="BV293" s="307"/>
      <c r="BW293" s="307"/>
      <c r="BX293" s="307"/>
      <c r="BY293" s="307"/>
      <c r="BZ293" s="307"/>
      <c r="CA293" s="307"/>
      <c r="CB293" s="307"/>
      <c r="CC293" s="307"/>
      <c r="CD293" s="307"/>
      <c r="CE293" s="307"/>
      <c r="CF293" s="307"/>
      <c r="CG293" s="307"/>
      <c r="CH293" s="307"/>
      <c r="CI293" s="307"/>
      <c r="CJ293" s="307"/>
      <c r="CK293" s="307"/>
      <c r="CL293" s="307"/>
      <c r="CM293" s="307"/>
      <c r="CN293" s="307"/>
      <c r="CO293" s="307"/>
      <c r="CP293" s="307"/>
      <c r="CQ293" s="307"/>
      <c r="CR293" s="307"/>
      <c r="CS293" s="307"/>
      <c r="CT293" s="307"/>
      <c r="CU293" s="307"/>
      <c r="CV293" s="307"/>
      <c r="CW293" s="307"/>
      <c r="CX293" s="307"/>
      <c r="CY293" s="307"/>
      <c r="CZ293" s="307"/>
      <c r="DA293" s="307"/>
      <c r="DB293" s="307"/>
      <c r="DC293" s="307"/>
      <c r="DD293" s="307"/>
      <c r="DE293" s="307"/>
      <c r="DF293" s="307"/>
      <c r="DG293" s="307"/>
      <c r="DH293" s="307"/>
      <c r="DI293" s="307"/>
      <c r="DJ293" s="307"/>
      <c r="DK293" s="307"/>
      <c r="DL293" s="307"/>
      <c r="DM293" s="307"/>
      <c r="DN293" s="307"/>
      <c r="DO293" s="307"/>
      <c r="DP293" s="307"/>
      <c r="DQ293" s="307"/>
      <c r="DR293" s="307"/>
      <c r="DS293" s="307"/>
      <c r="DT293" s="307"/>
      <c r="DU293" s="307"/>
      <c r="DV293" s="307"/>
      <c r="DW293" s="307"/>
      <c r="DX293" s="307"/>
      <c r="DY293" s="307"/>
      <c r="DZ293" s="307"/>
      <c r="EA293" s="307"/>
      <c r="EB293" s="307"/>
      <c r="EC293" s="307"/>
      <c r="ED293" s="307"/>
      <c r="EE293" s="307"/>
      <c r="EF293" s="307"/>
      <c r="EG293" s="307"/>
      <c r="EH293" s="307"/>
      <c r="EI293" s="307"/>
      <c r="EJ293" s="307"/>
      <c r="EK293" s="307"/>
    </row>
    <row r="294" spans="1:141" s="299" customFormat="1">
      <c r="A294" s="307"/>
      <c r="B294" s="307"/>
      <c r="C294" s="307"/>
      <c r="D294" s="307"/>
      <c r="E294" s="307"/>
      <c r="F294" s="307"/>
      <c r="G294" s="307"/>
      <c r="H294" s="307"/>
      <c r="I294" s="307"/>
      <c r="J294" s="307"/>
      <c r="K294" s="307"/>
      <c r="L294" s="307"/>
      <c r="M294" s="307"/>
      <c r="N294" s="307"/>
      <c r="O294" s="307"/>
      <c r="P294" s="307"/>
      <c r="Q294" s="307"/>
      <c r="R294" s="307"/>
      <c r="S294" s="307"/>
      <c r="T294" s="307"/>
      <c r="U294" s="307"/>
      <c r="V294" s="307"/>
      <c r="W294" s="307"/>
      <c r="X294" s="307"/>
      <c r="Y294" s="307"/>
      <c r="Z294" s="307"/>
      <c r="AA294" s="307"/>
      <c r="AB294" s="307"/>
      <c r="AC294" s="307"/>
      <c r="AD294" s="307"/>
      <c r="AE294" s="307"/>
      <c r="AF294" s="307"/>
      <c r="AG294" s="307"/>
      <c r="AH294" s="307"/>
      <c r="AI294" s="307"/>
      <c r="AJ294" s="307"/>
      <c r="AK294" s="307"/>
      <c r="AL294" s="307"/>
      <c r="AM294" s="307"/>
      <c r="AN294" s="307"/>
      <c r="AO294" s="307"/>
      <c r="AP294" s="307"/>
      <c r="AQ294" s="307"/>
      <c r="AR294" s="307"/>
      <c r="AS294" s="307"/>
      <c r="AT294" s="307"/>
      <c r="AU294" s="307"/>
      <c r="AV294" s="307"/>
      <c r="AW294" s="307"/>
      <c r="AX294" s="307"/>
      <c r="AY294" s="307"/>
      <c r="AZ294" s="307"/>
      <c r="BA294" s="307"/>
      <c r="BB294" s="307"/>
      <c r="BC294" s="307"/>
      <c r="BD294" s="307"/>
      <c r="BE294" s="307"/>
      <c r="BF294" s="307"/>
      <c r="BG294" s="307"/>
      <c r="BH294" s="307"/>
      <c r="BI294" s="307"/>
      <c r="BJ294" s="307"/>
      <c r="BK294" s="307"/>
      <c r="BL294" s="307"/>
      <c r="BM294" s="307"/>
      <c r="BN294" s="307"/>
      <c r="BO294" s="307"/>
      <c r="BP294" s="307"/>
      <c r="BQ294" s="307"/>
      <c r="BR294" s="307"/>
      <c r="BS294" s="307"/>
      <c r="BT294" s="307"/>
      <c r="BU294" s="307"/>
      <c r="BV294" s="307"/>
      <c r="BW294" s="307"/>
      <c r="BX294" s="307"/>
      <c r="BY294" s="307"/>
      <c r="BZ294" s="307"/>
      <c r="CA294" s="307"/>
      <c r="CB294" s="307"/>
      <c r="CC294" s="307"/>
      <c r="CD294" s="307"/>
      <c r="CE294" s="307"/>
      <c r="CF294" s="307"/>
      <c r="CG294" s="307"/>
      <c r="CH294" s="307"/>
      <c r="CI294" s="307"/>
      <c r="CJ294" s="307"/>
      <c r="CK294" s="307"/>
      <c r="CL294" s="307"/>
      <c r="CM294" s="307"/>
      <c r="CN294" s="307"/>
      <c r="CO294" s="307"/>
      <c r="CP294" s="307"/>
      <c r="CQ294" s="307"/>
      <c r="CR294" s="307"/>
      <c r="CS294" s="307"/>
      <c r="CT294" s="307"/>
      <c r="CU294" s="307"/>
      <c r="CV294" s="307"/>
      <c r="CW294" s="307"/>
      <c r="CX294" s="307"/>
      <c r="CY294" s="307"/>
      <c r="CZ294" s="307"/>
      <c r="DA294" s="307"/>
      <c r="DB294" s="307"/>
      <c r="DC294" s="307"/>
      <c r="DD294" s="307"/>
      <c r="DE294" s="307"/>
      <c r="DF294" s="307"/>
      <c r="DG294" s="307"/>
      <c r="DH294" s="307"/>
      <c r="DI294" s="307"/>
      <c r="DJ294" s="307"/>
      <c r="DK294" s="307"/>
      <c r="DL294" s="307"/>
      <c r="DM294" s="307"/>
      <c r="DN294" s="307"/>
      <c r="DO294" s="307"/>
      <c r="DP294" s="307"/>
      <c r="DQ294" s="307"/>
      <c r="DR294" s="307"/>
      <c r="DS294" s="307"/>
      <c r="DT294" s="307"/>
      <c r="DU294" s="307"/>
      <c r="DV294" s="307"/>
      <c r="DW294" s="307"/>
      <c r="DX294" s="307"/>
      <c r="DY294" s="307"/>
      <c r="DZ294" s="307"/>
      <c r="EA294" s="307"/>
      <c r="EB294" s="307"/>
      <c r="EC294" s="307"/>
      <c r="ED294" s="307"/>
      <c r="EE294" s="307"/>
      <c r="EF294" s="307"/>
      <c r="EG294" s="307"/>
      <c r="EH294" s="307"/>
      <c r="EI294" s="307"/>
      <c r="EJ294" s="307"/>
      <c r="EK294" s="307"/>
    </row>
    <row r="295" spans="1:141" s="299" customFormat="1">
      <c r="A295" s="307"/>
      <c r="B295" s="307"/>
      <c r="C295" s="307"/>
      <c r="D295" s="307"/>
      <c r="E295" s="307"/>
      <c r="F295" s="307"/>
      <c r="G295" s="307"/>
      <c r="H295" s="307"/>
      <c r="I295" s="307"/>
      <c r="J295" s="307"/>
      <c r="K295" s="307"/>
      <c r="L295" s="307"/>
      <c r="M295" s="307"/>
      <c r="N295" s="307"/>
      <c r="O295" s="307"/>
      <c r="P295" s="307"/>
      <c r="Q295" s="307"/>
      <c r="R295" s="307"/>
      <c r="S295" s="307"/>
      <c r="T295" s="307"/>
      <c r="U295" s="307"/>
      <c r="V295" s="307"/>
      <c r="W295" s="307"/>
      <c r="X295" s="307"/>
      <c r="Y295" s="307"/>
      <c r="Z295" s="307"/>
      <c r="AA295" s="307"/>
      <c r="AB295" s="307"/>
      <c r="AC295" s="307"/>
      <c r="AD295" s="307"/>
      <c r="AE295" s="307"/>
      <c r="AF295" s="307"/>
      <c r="AG295" s="307"/>
      <c r="AH295" s="307"/>
      <c r="AI295" s="307"/>
      <c r="AJ295" s="307"/>
      <c r="AK295" s="307"/>
      <c r="AL295" s="307"/>
      <c r="AM295" s="307"/>
      <c r="AN295" s="307"/>
      <c r="AO295" s="307"/>
      <c r="AP295" s="307"/>
      <c r="AQ295" s="307"/>
      <c r="AR295" s="307"/>
      <c r="AS295" s="307"/>
      <c r="AT295" s="307"/>
      <c r="AU295" s="307"/>
      <c r="AV295" s="307"/>
      <c r="AW295" s="307"/>
      <c r="AX295" s="307"/>
      <c r="AY295" s="307"/>
      <c r="AZ295" s="307"/>
      <c r="BA295" s="307"/>
      <c r="BB295" s="307"/>
      <c r="BC295" s="307"/>
      <c r="BD295" s="307"/>
      <c r="BE295" s="307"/>
      <c r="BF295" s="307"/>
      <c r="BG295" s="307"/>
      <c r="BH295" s="307"/>
      <c r="BI295" s="307"/>
      <c r="BJ295" s="307"/>
      <c r="BK295" s="307"/>
      <c r="BL295" s="307"/>
      <c r="BM295" s="307"/>
      <c r="BN295" s="307"/>
      <c r="BO295" s="307"/>
      <c r="BP295" s="307"/>
      <c r="BQ295" s="307"/>
      <c r="BR295" s="307"/>
      <c r="BS295" s="307"/>
      <c r="BT295" s="307"/>
      <c r="BU295" s="307"/>
      <c r="BV295" s="307"/>
      <c r="BW295" s="307"/>
      <c r="BX295" s="307"/>
      <c r="BY295" s="307"/>
      <c r="BZ295" s="307"/>
      <c r="CA295" s="307"/>
      <c r="CB295" s="307"/>
      <c r="CC295" s="307"/>
      <c r="CD295" s="307"/>
      <c r="CE295" s="307"/>
      <c r="CF295" s="307"/>
      <c r="CG295" s="307"/>
      <c r="CH295" s="307"/>
      <c r="CI295" s="307"/>
      <c r="CJ295" s="307"/>
      <c r="CK295" s="307"/>
      <c r="CL295" s="307"/>
      <c r="CM295" s="307"/>
      <c r="CN295" s="307"/>
      <c r="CO295" s="307"/>
      <c r="CP295" s="307"/>
      <c r="CQ295" s="307"/>
      <c r="CR295" s="307"/>
      <c r="CS295" s="307"/>
      <c r="CT295" s="307"/>
      <c r="CU295" s="307"/>
      <c r="CV295" s="307"/>
      <c r="CW295" s="307"/>
      <c r="CX295" s="307"/>
      <c r="CY295" s="307"/>
      <c r="CZ295" s="307"/>
      <c r="DA295" s="307"/>
      <c r="DB295" s="307"/>
      <c r="DC295" s="307"/>
      <c r="DD295" s="307"/>
      <c r="DE295" s="307"/>
      <c r="DF295" s="307"/>
      <c r="DG295" s="307"/>
      <c r="DH295" s="307"/>
      <c r="DI295" s="307"/>
      <c r="DJ295" s="307"/>
      <c r="DK295" s="307"/>
      <c r="DL295" s="307"/>
      <c r="DM295" s="307"/>
      <c r="DN295" s="307"/>
      <c r="DO295" s="307"/>
      <c r="DP295" s="307"/>
      <c r="DQ295" s="307"/>
      <c r="DR295" s="307"/>
      <c r="DS295" s="307"/>
      <c r="DT295" s="307"/>
      <c r="DU295" s="307"/>
      <c r="DV295" s="307"/>
      <c r="DW295" s="307"/>
      <c r="DX295" s="307"/>
      <c r="DY295" s="307"/>
      <c r="DZ295" s="307"/>
      <c r="EA295" s="307"/>
      <c r="EB295" s="307"/>
      <c r="EC295" s="307"/>
      <c r="ED295" s="307"/>
      <c r="EE295" s="307"/>
      <c r="EF295" s="307"/>
      <c r="EG295" s="307"/>
      <c r="EH295" s="307"/>
      <c r="EI295" s="307"/>
      <c r="EJ295" s="307"/>
      <c r="EK295" s="307"/>
    </row>
    <row r="296" spans="1:141" s="299" customFormat="1">
      <c r="A296" s="307"/>
      <c r="B296" s="307"/>
      <c r="C296" s="307"/>
      <c r="D296" s="307"/>
      <c r="E296" s="307"/>
      <c r="F296" s="307"/>
      <c r="G296" s="307"/>
      <c r="H296" s="307"/>
      <c r="I296" s="307"/>
      <c r="J296" s="307"/>
      <c r="K296" s="307"/>
      <c r="L296" s="307"/>
      <c r="M296" s="307"/>
      <c r="N296" s="307"/>
      <c r="O296" s="307"/>
      <c r="P296" s="307"/>
      <c r="Q296" s="307"/>
      <c r="R296" s="307"/>
      <c r="S296" s="307"/>
      <c r="T296" s="307"/>
      <c r="U296" s="307"/>
      <c r="V296" s="307"/>
      <c r="W296" s="307"/>
      <c r="X296" s="307"/>
      <c r="Y296" s="307"/>
      <c r="Z296" s="307"/>
      <c r="AA296" s="307"/>
      <c r="AB296" s="307"/>
      <c r="AC296" s="307"/>
      <c r="AD296" s="307"/>
      <c r="AE296" s="307"/>
      <c r="AF296" s="307"/>
      <c r="AG296" s="307"/>
      <c r="AH296" s="307"/>
      <c r="AI296" s="307"/>
      <c r="AJ296" s="307"/>
      <c r="AK296" s="307"/>
      <c r="AL296" s="307"/>
      <c r="AM296" s="307"/>
      <c r="AN296" s="307"/>
      <c r="AO296" s="307"/>
      <c r="AP296" s="307"/>
      <c r="AQ296" s="307"/>
      <c r="AR296" s="307"/>
      <c r="AS296" s="307"/>
      <c r="AT296" s="307"/>
      <c r="AU296" s="307"/>
      <c r="AV296" s="307"/>
      <c r="AW296" s="307"/>
      <c r="AX296" s="307"/>
      <c r="AY296" s="307"/>
      <c r="AZ296" s="307"/>
      <c r="BA296" s="307"/>
      <c r="BB296" s="307"/>
      <c r="BC296" s="307"/>
      <c r="BD296" s="307"/>
      <c r="BE296" s="307"/>
      <c r="BF296" s="307"/>
      <c r="BG296" s="307"/>
      <c r="BH296" s="307"/>
      <c r="BI296" s="307"/>
      <c r="BJ296" s="307"/>
      <c r="BK296" s="307"/>
      <c r="BL296" s="307"/>
      <c r="BM296" s="307"/>
      <c r="BN296" s="307"/>
      <c r="BO296" s="307"/>
      <c r="BP296" s="307"/>
      <c r="BQ296" s="307"/>
      <c r="BR296" s="307"/>
      <c r="BS296" s="307"/>
      <c r="BT296" s="307"/>
      <c r="BU296" s="307"/>
      <c r="BV296" s="307"/>
      <c r="BW296" s="307"/>
      <c r="BX296" s="307"/>
      <c r="BY296" s="307"/>
      <c r="BZ296" s="307"/>
      <c r="CA296" s="307"/>
      <c r="CB296" s="307"/>
      <c r="CC296" s="307"/>
      <c r="CD296" s="307"/>
      <c r="CE296" s="307"/>
      <c r="CF296" s="307"/>
      <c r="CG296" s="307"/>
      <c r="CH296" s="307"/>
      <c r="CI296" s="307"/>
      <c r="CJ296" s="307"/>
      <c r="CK296" s="307"/>
      <c r="CL296" s="307"/>
      <c r="CM296" s="307"/>
      <c r="CN296" s="307"/>
      <c r="CO296" s="307"/>
      <c r="CP296" s="307"/>
      <c r="CQ296" s="307"/>
      <c r="CR296" s="307"/>
      <c r="CS296" s="307"/>
      <c r="CT296" s="307"/>
      <c r="CU296" s="307"/>
      <c r="CV296" s="307"/>
      <c r="CW296" s="307"/>
      <c r="CX296" s="307"/>
      <c r="CY296" s="307"/>
      <c r="CZ296" s="307"/>
      <c r="DA296" s="307"/>
      <c r="DB296" s="307"/>
      <c r="DC296" s="307"/>
      <c r="DD296" s="307"/>
      <c r="DE296" s="307"/>
      <c r="DF296" s="307"/>
      <c r="DG296" s="307"/>
      <c r="DH296" s="307"/>
      <c r="DI296" s="307"/>
      <c r="DJ296" s="307"/>
      <c r="DK296" s="307"/>
      <c r="DL296" s="307"/>
      <c r="DM296" s="307"/>
      <c r="DN296" s="307"/>
      <c r="DO296" s="307"/>
      <c r="DP296" s="307"/>
      <c r="DQ296" s="307"/>
      <c r="DR296" s="307"/>
      <c r="DS296" s="307"/>
      <c r="DT296" s="307"/>
      <c r="DU296" s="307"/>
      <c r="DV296" s="307"/>
      <c r="DW296" s="307"/>
      <c r="DX296" s="307"/>
      <c r="DY296" s="307"/>
      <c r="DZ296" s="307"/>
      <c r="EA296" s="307"/>
      <c r="EB296" s="307"/>
      <c r="EC296" s="307"/>
      <c r="ED296" s="307"/>
      <c r="EE296" s="307"/>
      <c r="EF296" s="307"/>
      <c r="EG296" s="307"/>
      <c r="EH296" s="307"/>
      <c r="EI296" s="307"/>
      <c r="EJ296" s="307"/>
      <c r="EK296" s="307"/>
    </row>
    <row r="297" spans="1:141" s="299" customFormat="1">
      <c r="A297" s="307"/>
      <c r="B297" s="307"/>
      <c r="C297" s="307"/>
      <c r="D297" s="307"/>
      <c r="E297" s="307"/>
      <c r="F297" s="307"/>
      <c r="G297" s="307"/>
      <c r="H297" s="307"/>
      <c r="I297" s="307"/>
      <c r="J297" s="307"/>
      <c r="K297" s="307"/>
      <c r="L297" s="307"/>
      <c r="M297" s="307"/>
      <c r="N297" s="307"/>
      <c r="O297" s="307"/>
      <c r="P297" s="307"/>
      <c r="Q297" s="307"/>
      <c r="R297" s="307"/>
      <c r="S297" s="307"/>
      <c r="T297" s="307"/>
      <c r="U297" s="307"/>
      <c r="V297" s="307"/>
      <c r="W297" s="307"/>
      <c r="X297" s="307"/>
      <c r="Y297" s="307"/>
      <c r="Z297" s="307"/>
      <c r="AA297" s="307"/>
      <c r="AB297" s="307"/>
      <c r="AC297" s="307"/>
      <c r="AD297" s="307"/>
      <c r="AE297" s="307"/>
      <c r="AF297" s="307"/>
      <c r="AG297" s="307"/>
      <c r="AH297" s="307"/>
      <c r="AI297" s="307"/>
      <c r="AJ297" s="307"/>
      <c r="AK297" s="307"/>
      <c r="AL297" s="307"/>
      <c r="AM297" s="307"/>
      <c r="AN297" s="307"/>
      <c r="AO297" s="307"/>
      <c r="AP297" s="307"/>
      <c r="AQ297" s="307"/>
      <c r="AR297" s="307"/>
      <c r="AS297" s="307"/>
      <c r="AT297" s="307"/>
      <c r="AU297" s="307"/>
      <c r="AV297" s="307"/>
      <c r="AW297" s="307"/>
      <c r="AX297" s="307"/>
      <c r="AY297" s="307"/>
      <c r="AZ297" s="307"/>
      <c r="BA297" s="307"/>
      <c r="BB297" s="307"/>
      <c r="BC297" s="307"/>
      <c r="BD297" s="307"/>
      <c r="BE297" s="307"/>
      <c r="BF297" s="307"/>
      <c r="BG297" s="307"/>
      <c r="BH297" s="307"/>
      <c r="BI297" s="307"/>
      <c r="BJ297" s="307"/>
      <c r="BK297" s="307"/>
      <c r="BL297" s="307"/>
      <c r="BM297" s="307"/>
      <c r="BN297" s="307"/>
      <c r="BO297" s="307"/>
      <c r="BP297" s="307"/>
      <c r="BQ297" s="307"/>
      <c r="BR297" s="307"/>
      <c r="BS297" s="307"/>
      <c r="BT297" s="307"/>
      <c r="BU297" s="307"/>
      <c r="BV297" s="307"/>
      <c r="BW297" s="307"/>
      <c r="BX297" s="307"/>
      <c r="BY297" s="307"/>
      <c r="BZ297" s="307"/>
      <c r="CA297" s="307"/>
      <c r="CB297" s="307"/>
      <c r="CC297" s="307"/>
      <c r="CD297" s="307"/>
      <c r="CE297" s="307"/>
      <c r="CF297" s="307"/>
      <c r="CG297" s="307"/>
      <c r="CH297" s="307"/>
      <c r="CI297" s="307"/>
      <c r="CJ297" s="307"/>
      <c r="CK297" s="307"/>
      <c r="CL297" s="307"/>
      <c r="CM297" s="307"/>
      <c r="CN297" s="307"/>
      <c r="CO297" s="307"/>
      <c r="CP297" s="307"/>
      <c r="CQ297" s="307"/>
      <c r="CR297" s="307"/>
      <c r="CS297" s="307"/>
      <c r="CT297" s="307"/>
      <c r="CU297" s="307"/>
      <c r="CV297" s="307"/>
      <c r="CW297" s="307"/>
      <c r="CX297" s="307"/>
      <c r="CY297" s="307"/>
      <c r="CZ297" s="307"/>
      <c r="DA297" s="307"/>
      <c r="DB297" s="307"/>
      <c r="DC297" s="307"/>
      <c r="DD297" s="307"/>
      <c r="DE297" s="307"/>
      <c r="DF297" s="307"/>
      <c r="DG297" s="307"/>
      <c r="DH297" s="307"/>
      <c r="DI297" s="307"/>
      <c r="DJ297" s="307"/>
      <c r="DK297" s="307"/>
      <c r="DL297" s="307"/>
      <c r="DM297" s="307"/>
      <c r="DN297" s="307"/>
      <c r="DO297" s="307"/>
      <c r="DP297" s="307"/>
      <c r="DQ297" s="307"/>
      <c r="DR297" s="307"/>
      <c r="DS297" s="307"/>
      <c r="DT297" s="307"/>
      <c r="DU297" s="307"/>
      <c r="DV297" s="307"/>
      <c r="DW297" s="307"/>
      <c r="DX297" s="307"/>
      <c r="DY297" s="307"/>
      <c r="DZ297" s="307"/>
      <c r="EA297" s="307"/>
      <c r="EB297" s="307"/>
      <c r="EC297" s="307"/>
      <c r="ED297" s="307"/>
      <c r="EE297" s="307"/>
      <c r="EF297" s="307"/>
      <c r="EG297" s="307"/>
      <c r="EH297" s="307"/>
      <c r="EI297" s="307"/>
      <c r="EJ297" s="307"/>
      <c r="EK297" s="307"/>
    </row>
    <row r="298" spans="1:141" s="299" customFormat="1">
      <c r="A298" s="307"/>
      <c r="B298" s="307"/>
      <c r="C298" s="307"/>
      <c r="D298" s="307"/>
      <c r="E298" s="307"/>
      <c r="F298" s="307"/>
      <c r="G298" s="307"/>
      <c r="H298" s="307"/>
      <c r="I298" s="307"/>
      <c r="J298" s="307"/>
      <c r="K298" s="307"/>
      <c r="L298" s="307"/>
      <c r="M298" s="307"/>
      <c r="N298" s="307"/>
      <c r="O298" s="307"/>
      <c r="P298" s="307"/>
      <c r="Q298" s="307"/>
      <c r="R298" s="307"/>
      <c r="S298" s="307"/>
      <c r="T298" s="307"/>
      <c r="U298" s="307"/>
      <c r="V298" s="307"/>
      <c r="W298" s="307"/>
      <c r="X298" s="307"/>
      <c r="Y298" s="307"/>
      <c r="Z298" s="307"/>
      <c r="AA298" s="307"/>
      <c r="AB298" s="307"/>
      <c r="AC298" s="307"/>
      <c r="AD298" s="307"/>
      <c r="AE298" s="307"/>
      <c r="AF298" s="307"/>
      <c r="AG298" s="307"/>
      <c r="AH298" s="307"/>
      <c r="AI298" s="307"/>
      <c r="AJ298" s="307"/>
      <c r="AK298" s="307"/>
      <c r="AL298" s="307"/>
      <c r="AM298" s="307"/>
      <c r="AN298" s="307"/>
      <c r="AO298" s="307"/>
      <c r="AP298" s="307"/>
      <c r="AQ298" s="307"/>
      <c r="AR298" s="307"/>
      <c r="AS298" s="307"/>
      <c r="AT298" s="307"/>
      <c r="AU298" s="307"/>
      <c r="AV298" s="307"/>
      <c r="AW298" s="307"/>
      <c r="AX298" s="307"/>
      <c r="AY298" s="307"/>
      <c r="AZ298" s="307"/>
      <c r="BA298" s="307"/>
      <c r="BB298" s="307"/>
      <c r="BC298" s="307"/>
      <c r="BD298" s="307"/>
      <c r="BE298" s="307"/>
      <c r="BF298" s="307"/>
      <c r="BG298" s="307"/>
      <c r="BH298" s="307"/>
      <c r="BI298" s="307"/>
      <c r="BJ298" s="307"/>
      <c r="BK298" s="307"/>
      <c r="BL298" s="307"/>
      <c r="BM298" s="307"/>
      <c r="BN298" s="307"/>
      <c r="BO298" s="307"/>
      <c r="BP298" s="307"/>
      <c r="BQ298" s="307"/>
      <c r="BR298" s="307"/>
      <c r="BS298" s="307"/>
      <c r="BT298" s="307"/>
      <c r="BU298" s="307"/>
      <c r="BV298" s="307"/>
      <c r="BW298" s="307"/>
      <c r="BX298" s="307"/>
      <c r="BY298" s="307"/>
      <c r="BZ298" s="307"/>
      <c r="CA298" s="307"/>
      <c r="CB298" s="307"/>
      <c r="CC298" s="307"/>
      <c r="CD298" s="307"/>
      <c r="CE298" s="307"/>
      <c r="CF298" s="307"/>
      <c r="CG298" s="307"/>
      <c r="CH298" s="307"/>
      <c r="CI298" s="307"/>
      <c r="CJ298" s="307"/>
      <c r="CK298" s="307"/>
      <c r="CL298" s="307"/>
      <c r="CM298" s="307"/>
      <c r="CN298" s="307"/>
      <c r="CO298" s="307"/>
      <c r="CP298" s="307"/>
      <c r="CQ298" s="307"/>
      <c r="CR298" s="307"/>
      <c r="CS298" s="307"/>
      <c r="CT298" s="307"/>
      <c r="CU298" s="307"/>
      <c r="CV298" s="307"/>
      <c r="CW298" s="307"/>
      <c r="CX298" s="307"/>
      <c r="CY298" s="307"/>
      <c r="CZ298" s="307"/>
      <c r="DA298" s="307"/>
      <c r="DB298" s="307"/>
      <c r="DC298" s="307"/>
      <c r="DD298" s="307"/>
      <c r="DE298" s="307"/>
      <c r="DF298" s="307"/>
      <c r="DG298" s="307"/>
      <c r="DH298" s="307"/>
      <c r="DI298" s="307"/>
      <c r="DJ298" s="307"/>
      <c r="DK298" s="307"/>
      <c r="DL298" s="307"/>
      <c r="DM298" s="307"/>
      <c r="DN298" s="307"/>
      <c r="DO298" s="307"/>
      <c r="DP298" s="307"/>
      <c r="DQ298" s="307"/>
      <c r="DR298" s="307"/>
      <c r="DS298" s="307"/>
      <c r="DT298" s="307"/>
      <c r="DU298" s="307"/>
      <c r="DV298" s="307"/>
      <c r="DW298" s="307"/>
      <c r="DX298" s="307"/>
      <c r="DY298" s="307"/>
      <c r="DZ298" s="307"/>
      <c r="EA298" s="307"/>
      <c r="EB298" s="307"/>
      <c r="EC298" s="307"/>
      <c r="ED298" s="307"/>
      <c r="EE298" s="307"/>
      <c r="EF298" s="307"/>
      <c r="EG298" s="307"/>
      <c r="EH298" s="307"/>
      <c r="EI298" s="307"/>
      <c r="EJ298" s="307"/>
      <c r="EK298" s="307"/>
    </row>
    <row r="299" spans="1:141" s="299" customFormat="1">
      <c r="A299" s="307"/>
      <c r="B299" s="307"/>
      <c r="C299" s="307"/>
      <c r="D299" s="307"/>
      <c r="E299" s="307"/>
      <c r="F299" s="307"/>
      <c r="G299" s="307"/>
      <c r="H299" s="307"/>
      <c r="I299" s="307"/>
      <c r="J299" s="307"/>
      <c r="K299" s="307"/>
      <c r="L299" s="307"/>
      <c r="M299" s="307"/>
      <c r="N299" s="307"/>
      <c r="O299" s="307"/>
      <c r="P299" s="307"/>
      <c r="Q299" s="307"/>
      <c r="R299" s="307"/>
      <c r="S299" s="307"/>
      <c r="T299" s="307"/>
      <c r="U299" s="307"/>
      <c r="V299" s="307"/>
      <c r="W299" s="307"/>
      <c r="X299" s="307"/>
      <c r="Y299" s="307"/>
      <c r="Z299" s="307"/>
      <c r="AA299" s="307"/>
      <c r="AB299" s="307"/>
      <c r="AC299" s="307"/>
      <c r="AD299" s="307"/>
      <c r="AE299" s="307"/>
      <c r="AF299" s="307"/>
      <c r="AG299" s="307"/>
      <c r="AH299" s="307"/>
      <c r="AI299" s="307"/>
      <c r="AJ299" s="307"/>
      <c r="AK299" s="307"/>
      <c r="AL299" s="307"/>
      <c r="AM299" s="307"/>
      <c r="AN299" s="307"/>
      <c r="AO299" s="307"/>
      <c r="AP299" s="307"/>
      <c r="AQ299" s="307"/>
      <c r="AR299" s="307"/>
      <c r="AS299" s="307"/>
      <c r="AT299" s="307"/>
      <c r="AU299" s="307"/>
      <c r="AV299" s="307"/>
      <c r="AW299" s="307"/>
      <c r="AX299" s="307"/>
      <c r="AY299" s="307"/>
      <c r="AZ299" s="307"/>
      <c r="BA299" s="307"/>
      <c r="BB299" s="307"/>
      <c r="BC299" s="307"/>
      <c r="BD299" s="307"/>
      <c r="BE299" s="307"/>
      <c r="BF299" s="307"/>
      <c r="BG299" s="307"/>
      <c r="BH299" s="307"/>
      <c r="BI299" s="307"/>
      <c r="BJ299" s="307"/>
      <c r="BK299" s="307"/>
      <c r="BL299" s="307"/>
      <c r="BM299" s="307"/>
      <c r="BN299" s="307"/>
      <c r="BO299" s="307"/>
      <c r="BP299" s="307"/>
      <c r="BQ299" s="307"/>
      <c r="BR299" s="307"/>
      <c r="BS299" s="307"/>
      <c r="BT299" s="307"/>
      <c r="BU299" s="307"/>
      <c r="BV299" s="307"/>
      <c r="BW299" s="307"/>
      <c r="BX299" s="307"/>
      <c r="BY299" s="307"/>
      <c r="BZ299" s="307"/>
      <c r="CA299" s="307"/>
      <c r="CB299" s="307"/>
      <c r="CC299" s="307"/>
      <c r="CD299" s="307"/>
      <c r="CE299" s="307"/>
      <c r="CF299" s="307"/>
      <c r="CG299" s="307"/>
      <c r="CH299" s="307"/>
      <c r="CI299" s="307"/>
      <c r="CJ299" s="307"/>
      <c r="CK299" s="307"/>
      <c r="CL299" s="307"/>
      <c r="CM299" s="307"/>
      <c r="CN299" s="307"/>
      <c r="CO299" s="307"/>
      <c r="CP299" s="307"/>
      <c r="CQ299" s="307"/>
      <c r="CR299" s="307"/>
      <c r="CS299" s="307"/>
      <c r="CT299" s="307"/>
      <c r="CU299" s="307"/>
      <c r="CV299" s="307"/>
      <c r="CW299" s="307"/>
      <c r="CX299" s="307"/>
      <c r="CY299" s="307"/>
      <c r="CZ299" s="307"/>
      <c r="DA299" s="307"/>
      <c r="DB299" s="307"/>
      <c r="DC299" s="307"/>
      <c r="DD299" s="307"/>
      <c r="DE299" s="307"/>
      <c r="DF299" s="307"/>
      <c r="DG299" s="307"/>
      <c r="DH299" s="307"/>
      <c r="DI299" s="307"/>
      <c r="DJ299" s="307"/>
      <c r="DK299" s="307"/>
      <c r="DL299" s="307"/>
      <c r="DM299" s="307"/>
      <c r="DN299" s="307"/>
      <c r="DO299" s="307"/>
      <c r="DP299" s="307"/>
      <c r="DQ299" s="307"/>
      <c r="DR299" s="307"/>
      <c r="DS299" s="307"/>
      <c r="DT299" s="307"/>
      <c r="DU299" s="307"/>
      <c r="DV299" s="307"/>
      <c r="DW299" s="307"/>
      <c r="DX299" s="307"/>
      <c r="DY299" s="307"/>
      <c r="DZ299" s="307"/>
      <c r="EA299" s="307"/>
      <c r="EB299" s="307"/>
      <c r="EC299" s="307"/>
      <c r="ED299" s="307"/>
      <c r="EE299" s="307"/>
      <c r="EF299" s="307"/>
      <c r="EG299" s="307"/>
      <c r="EH299" s="307"/>
      <c r="EI299" s="307"/>
      <c r="EJ299" s="307"/>
      <c r="EK299" s="307"/>
    </row>
    <row r="300" spans="1:141" s="299" customFormat="1">
      <c r="A300" s="307"/>
      <c r="B300" s="307"/>
      <c r="C300" s="307"/>
      <c r="D300" s="307"/>
      <c r="E300" s="307"/>
      <c r="F300" s="307"/>
      <c r="G300" s="307"/>
      <c r="H300" s="307"/>
      <c r="I300" s="307"/>
      <c r="J300" s="307"/>
      <c r="K300" s="307"/>
      <c r="L300" s="307"/>
      <c r="M300" s="307"/>
      <c r="N300" s="307"/>
      <c r="O300" s="307"/>
      <c r="P300" s="307"/>
      <c r="Q300" s="307"/>
      <c r="R300" s="307"/>
      <c r="S300" s="307"/>
      <c r="T300" s="307"/>
      <c r="U300" s="307"/>
      <c r="V300" s="307"/>
      <c r="W300" s="307"/>
      <c r="X300" s="307"/>
      <c r="Y300" s="307"/>
      <c r="Z300" s="307"/>
      <c r="AA300" s="307"/>
      <c r="AB300" s="307"/>
      <c r="AC300" s="307"/>
      <c r="AD300" s="307"/>
      <c r="AE300" s="307"/>
      <c r="AF300" s="307"/>
      <c r="AG300" s="307"/>
      <c r="AH300" s="307"/>
      <c r="AI300" s="307"/>
      <c r="AJ300" s="307"/>
      <c r="AK300" s="307"/>
      <c r="AL300" s="307"/>
      <c r="AM300" s="307"/>
      <c r="AN300" s="307"/>
      <c r="AO300" s="307"/>
      <c r="AP300" s="307"/>
      <c r="AQ300" s="307"/>
      <c r="AR300" s="307"/>
      <c r="AS300" s="307"/>
      <c r="AT300" s="307"/>
      <c r="AU300" s="307"/>
      <c r="AV300" s="307"/>
      <c r="AW300" s="307"/>
      <c r="AX300" s="307"/>
      <c r="AY300" s="307"/>
      <c r="AZ300" s="307"/>
      <c r="BA300" s="307"/>
      <c r="BB300" s="307"/>
      <c r="BC300" s="307"/>
      <c r="BD300" s="307"/>
      <c r="BE300" s="307"/>
      <c r="BF300" s="307"/>
      <c r="BG300" s="307"/>
      <c r="BH300" s="307"/>
      <c r="BI300" s="307"/>
      <c r="BJ300" s="307"/>
      <c r="BK300" s="307"/>
      <c r="BL300" s="307"/>
      <c r="BM300" s="307"/>
      <c r="BN300" s="307"/>
      <c r="BO300" s="307"/>
      <c r="BP300" s="307"/>
      <c r="BQ300" s="307"/>
      <c r="BR300" s="307"/>
      <c r="BS300" s="307"/>
      <c r="BT300" s="307"/>
      <c r="BU300" s="307"/>
      <c r="BV300" s="307"/>
      <c r="BW300" s="307"/>
      <c r="BX300" s="307"/>
      <c r="BY300" s="307"/>
      <c r="BZ300" s="307"/>
      <c r="CA300" s="307"/>
      <c r="CB300" s="307"/>
      <c r="CC300" s="307"/>
      <c r="CD300" s="307"/>
      <c r="CE300" s="307"/>
      <c r="CF300" s="307"/>
      <c r="CG300" s="307"/>
      <c r="CH300" s="307"/>
      <c r="CI300" s="307"/>
      <c r="CJ300" s="307"/>
      <c r="CK300" s="307"/>
      <c r="CL300" s="307"/>
      <c r="CM300" s="307"/>
      <c r="CN300" s="307"/>
      <c r="CO300" s="307"/>
      <c r="CP300" s="307"/>
      <c r="CQ300" s="307"/>
      <c r="CR300" s="307"/>
      <c r="CS300" s="307"/>
      <c r="CT300" s="307"/>
      <c r="CU300" s="307"/>
      <c r="CV300" s="307"/>
      <c r="CW300" s="307"/>
      <c r="CX300" s="307"/>
      <c r="CY300" s="307"/>
      <c r="CZ300" s="307"/>
      <c r="DA300" s="307"/>
      <c r="DB300" s="307"/>
      <c r="DC300" s="307"/>
      <c r="DD300" s="307"/>
      <c r="DE300" s="307"/>
      <c r="DF300" s="307"/>
      <c r="DG300" s="307"/>
      <c r="DH300" s="307"/>
      <c r="DI300" s="307"/>
      <c r="DJ300" s="307"/>
      <c r="DK300" s="307"/>
      <c r="DL300" s="307"/>
      <c r="DM300" s="307"/>
      <c r="DN300" s="307"/>
      <c r="DO300" s="307"/>
      <c r="DP300" s="307"/>
      <c r="DQ300" s="307"/>
      <c r="DR300" s="307"/>
      <c r="DS300" s="307"/>
      <c r="DT300" s="307"/>
      <c r="DU300" s="307"/>
      <c r="DV300" s="307"/>
      <c r="DW300" s="307"/>
      <c r="DX300" s="307"/>
      <c r="DY300" s="307"/>
      <c r="DZ300" s="307"/>
      <c r="EA300" s="307"/>
      <c r="EB300" s="307"/>
      <c r="EC300" s="307"/>
      <c r="ED300" s="307"/>
      <c r="EE300" s="307"/>
      <c r="EF300" s="307"/>
      <c r="EG300" s="307"/>
      <c r="EH300" s="307"/>
      <c r="EI300" s="307"/>
      <c r="EJ300" s="307"/>
      <c r="EK300" s="307"/>
    </row>
    <row r="301" spans="1:141" s="299" customFormat="1">
      <c r="A301" s="307"/>
      <c r="B301" s="307"/>
      <c r="C301" s="307"/>
      <c r="D301" s="307"/>
      <c r="E301" s="307"/>
      <c r="F301" s="307"/>
      <c r="G301" s="307"/>
      <c r="H301" s="307"/>
      <c r="I301" s="307"/>
      <c r="J301" s="307"/>
      <c r="K301" s="307"/>
      <c r="L301" s="307"/>
      <c r="M301" s="307"/>
      <c r="N301" s="307"/>
      <c r="O301" s="307"/>
      <c r="P301" s="307"/>
      <c r="Q301" s="307"/>
      <c r="R301" s="307"/>
      <c r="S301" s="307"/>
      <c r="T301" s="307"/>
      <c r="U301" s="307"/>
      <c r="V301" s="307"/>
      <c r="W301" s="307"/>
      <c r="X301" s="307"/>
      <c r="Y301" s="307"/>
      <c r="Z301" s="307"/>
      <c r="AA301" s="307"/>
      <c r="AB301" s="307"/>
      <c r="AC301" s="307"/>
      <c r="AD301" s="307"/>
      <c r="AE301" s="307"/>
      <c r="AF301" s="307"/>
      <c r="AG301" s="307"/>
      <c r="AH301" s="307"/>
      <c r="AI301" s="307"/>
      <c r="AJ301" s="307"/>
      <c r="AK301" s="307"/>
      <c r="AL301" s="307"/>
      <c r="AM301" s="307"/>
      <c r="AN301" s="307"/>
      <c r="AO301" s="307"/>
      <c r="AP301" s="307"/>
      <c r="AQ301" s="307"/>
      <c r="AR301" s="307"/>
      <c r="AS301" s="307"/>
      <c r="AT301" s="307"/>
      <c r="AU301" s="307"/>
      <c r="AV301" s="307"/>
      <c r="AW301" s="307"/>
      <c r="AX301" s="307"/>
      <c r="AY301" s="307"/>
      <c r="AZ301" s="307"/>
      <c r="BA301" s="307"/>
      <c r="BB301" s="307"/>
      <c r="BC301" s="307"/>
      <c r="BD301" s="307"/>
      <c r="BE301" s="307"/>
      <c r="BF301" s="307"/>
      <c r="BG301" s="307"/>
      <c r="BH301" s="307"/>
      <c r="BI301" s="307"/>
      <c r="BJ301" s="307"/>
      <c r="BK301" s="307"/>
      <c r="BL301" s="307"/>
      <c r="BM301" s="307"/>
      <c r="BN301" s="307"/>
      <c r="BO301" s="307"/>
      <c r="BP301" s="307"/>
      <c r="BQ301" s="307"/>
      <c r="BR301" s="307"/>
      <c r="BS301" s="307"/>
      <c r="BT301" s="307"/>
      <c r="BU301" s="307"/>
      <c r="BV301" s="307"/>
      <c r="BW301" s="307"/>
      <c r="BX301" s="307"/>
      <c r="BY301" s="307"/>
      <c r="BZ301" s="307"/>
      <c r="CA301" s="307"/>
      <c r="CB301" s="307"/>
      <c r="CC301" s="307"/>
      <c r="CD301" s="307"/>
      <c r="CE301" s="307"/>
      <c r="CF301" s="307"/>
      <c r="CG301" s="307"/>
      <c r="CH301" s="307"/>
      <c r="CI301" s="307"/>
      <c r="CJ301" s="307"/>
      <c r="CK301" s="307"/>
      <c r="CL301" s="307"/>
      <c r="CM301" s="307"/>
      <c r="CN301" s="307"/>
      <c r="CO301" s="307"/>
      <c r="CP301" s="307"/>
      <c r="CQ301" s="307"/>
      <c r="CR301" s="307"/>
      <c r="CS301" s="307"/>
      <c r="CT301" s="307"/>
      <c r="CU301" s="307"/>
      <c r="CV301" s="307"/>
      <c r="CW301" s="307"/>
      <c r="CX301" s="307"/>
      <c r="CY301" s="307"/>
      <c r="CZ301" s="307"/>
      <c r="DA301" s="307"/>
      <c r="DB301" s="307"/>
      <c r="DC301" s="307"/>
      <c r="DD301" s="307"/>
      <c r="DE301" s="307"/>
      <c r="DF301" s="307"/>
      <c r="DG301" s="307"/>
      <c r="DH301" s="307"/>
      <c r="DI301" s="307"/>
      <c r="DJ301" s="307"/>
      <c r="DK301" s="307"/>
      <c r="DL301" s="307"/>
      <c r="DM301" s="307"/>
      <c r="DN301" s="307"/>
      <c r="DO301" s="307"/>
      <c r="DP301" s="307"/>
      <c r="DQ301" s="307"/>
      <c r="DR301" s="307"/>
      <c r="DS301" s="307"/>
      <c r="DT301" s="307"/>
      <c r="DU301" s="307"/>
      <c r="DV301" s="307"/>
      <c r="DW301" s="307"/>
      <c r="DX301" s="307"/>
      <c r="DY301" s="307"/>
      <c r="DZ301" s="307"/>
      <c r="EA301" s="307"/>
      <c r="EB301" s="307"/>
      <c r="EC301" s="307"/>
      <c r="ED301" s="307"/>
      <c r="EE301" s="307"/>
      <c r="EF301" s="307"/>
      <c r="EG301" s="307"/>
      <c r="EH301" s="307"/>
      <c r="EI301" s="307"/>
      <c r="EJ301" s="307"/>
      <c r="EK301" s="307"/>
    </row>
    <row r="302" spans="1:141" s="299" customFormat="1">
      <c r="A302" s="307"/>
      <c r="B302" s="307"/>
      <c r="C302" s="307"/>
      <c r="D302" s="307"/>
      <c r="E302" s="307"/>
      <c r="F302" s="307"/>
      <c r="G302" s="307"/>
      <c r="H302" s="307"/>
      <c r="I302" s="307"/>
      <c r="J302" s="307"/>
      <c r="K302" s="307"/>
      <c r="L302" s="307"/>
      <c r="M302" s="307"/>
      <c r="N302" s="307"/>
      <c r="O302" s="307"/>
      <c r="P302" s="307"/>
      <c r="Q302" s="307"/>
      <c r="R302" s="307"/>
      <c r="S302" s="307"/>
      <c r="T302" s="307"/>
      <c r="U302" s="307"/>
      <c r="V302" s="307"/>
      <c r="W302" s="307"/>
      <c r="X302" s="307"/>
      <c r="Y302" s="307"/>
      <c r="Z302" s="307"/>
      <c r="AA302" s="307"/>
      <c r="AB302" s="307"/>
      <c r="AC302" s="307"/>
      <c r="AD302" s="307"/>
      <c r="AE302" s="307"/>
      <c r="AF302" s="307"/>
      <c r="AG302" s="307"/>
      <c r="AH302" s="307"/>
      <c r="AI302" s="307"/>
      <c r="AJ302" s="307"/>
      <c r="AK302" s="307"/>
      <c r="AL302" s="307"/>
      <c r="AM302" s="307"/>
      <c r="AN302" s="307"/>
      <c r="AO302" s="307"/>
      <c r="AP302" s="307"/>
      <c r="AQ302" s="307"/>
      <c r="AR302" s="307"/>
      <c r="AS302" s="307"/>
      <c r="AT302" s="307"/>
      <c r="AU302" s="307"/>
      <c r="AV302" s="307"/>
      <c r="AW302" s="307"/>
      <c r="AX302" s="307"/>
      <c r="AY302" s="307"/>
      <c r="AZ302" s="307"/>
      <c r="BA302" s="307"/>
      <c r="BB302" s="307"/>
      <c r="BC302" s="307"/>
      <c r="BD302" s="307"/>
      <c r="BE302" s="307"/>
      <c r="BF302" s="307"/>
      <c r="BG302" s="307"/>
      <c r="BH302" s="307"/>
      <c r="BI302" s="307"/>
      <c r="BJ302" s="307"/>
      <c r="BK302" s="307"/>
      <c r="BL302" s="307"/>
      <c r="BM302" s="307"/>
      <c r="BN302" s="307"/>
      <c r="BO302" s="307"/>
      <c r="BP302" s="307"/>
      <c r="BQ302" s="307"/>
      <c r="BR302" s="307"/>
      <c r="BS302" s="307"/>
      <c r="BT302" s="307"/>
      <c r="BU302" s="307"/>
      <c r="BV302" s="307"/>
      <c r="BW302" s="307"/>
      <c r="BX302" s="307"/>
      <c r="BY302" s="307"/>
      <c r="BZ302" s="307"/>
      <c r="CA302" s="307"/>
      <c r="CB302" s="307"/>
      <c r="CC302" s="307"/>
      <c r="CD302" s="307"/>
      <c r="CE302" s="307"/>
      <c r="CF302" s="307"/>
      <c r="CG302" s="307"/>
      <c r="CH302" s="307"/>
      <c r="CI302" s="307"/>
      <c r="CJ302" s="307"/>
      <c r="CK302" s="307"/>
      <c r="CL302" s="307"/>
      <c r="CM302" s="307"/>
      <c r="CN302" s="307"/>
      <c r="CO302" s="307"/>
      <c r="CP302" s="307"/>
      <c r="CQ302" s="307"/>
      <c r="CR302" s="307"/>
      <c r="CS302" s="307"/>
      <c r="CT302" s="307"/>
      <c r="CU302" s="307"/>
      <c r="CV302" s="307"/>
      <c r="CW302" s="307"/>
      <c r="CX302" s="307"/>
      <c r="CY302" s="307"/>
      <c r="CZ302" s="307"/>
      <c r="DA302" s="307"/>
      <c r="DB302" s="307"/>
      <c r="DC302" s="307"/>
      <c r="DD302" s="307"/>
      <c r="DE302" s="307"/>
      <c r="DF302" s="307"/>
      <c r="DG302" s="307"/>
      <c r="DH302" s="307"/>
      <c r="DI302" s="307"/>
      <c r="DJ302" s="307"/>
      <c r="DK302" s="307"/>
      <c r="DL302" s="307"/>
      <c r="DM302" s="307"/>
      <c r="DN302" s="307"/>
      <c r="DO302" s="307"/>
      <c r="DP302" s="307"/>
      <c r="DQ302" s="307"/>
      <c r="DR302" s="307"/>
      <c r="DS302" s="307"/>
      <c r="DT302" s="307"/>
      <c r="DU302" s="307"/>
      <c r="DV302" s="307"/>
      <c r="DW302" s="307"/>
      <c r="DX302" s="307"/>
      <c r="DY302" s="307"/>
      <c r="DZ302" s="307"/>
      <c r="EA302" s="307"/>
      <c r="EB302" s="307"/>
      <c r="EC302" s="307"/>
      <c r="ED302" s="307"/>
      <c r="EE302" s="307"/>
      <c r="EF302" s="307"/>
      <c r="EG302" s="307"/>
      <c r="EH302" s="307"/>
      <c r="EI302" s="307"/>
      <c r="EJ302" s="307"/>
      <c r="EK302" s="307"/>
    </row>
    <row r="303" spans="1:141" s="299" customFormat="1">
      <c r="A303" s="307"/>
      <c r="B303" s="307"/>
      <c r="C303" s="307"/>
      <c r="D303" s="307"/>
      <c r="E303" s="307"/>
      <c r="F303" s="307"/>
      <c r="G303" s="307"/>
      <c r="H303" s="307"/>
      <c r="I303" s="307"/>
      <c r="J303" s="307"/>
      <c r="K303" s="307"/>
      <c r="L303" s="307"/>
      <c r="M303" s="307"/>
      <c r="N303" s="307"/>
      <c r="O303" s="307"/>
      <c r="P303" s="307"/>
      <c r="Q303" s="307"/>
      <c r="R303" s="307"/>
      <c r="S303" s="307"/>
      <c r="T303" s="307"/>
      <c r="U303" s="307"/>
      <c r="V303" s="307"/>
      <c r="W303" s="307"/>
      <c r="X303" s="307"/>
      <c r="Y303" s="307"/>
      <c r="Z303" s="307"/>
      <c r="AA303" s="307"/>
      <c r="AB303" s="307"/>
      <c r="AC303" s="307"/>
      <c r="AD303" s="307"/>
      <c r="AE303" s="307"/>
      <c r="AF303" s="307"/>
      <c r="AG303" s="307"/>
      <c r="AH303" s="307"/>
      <c r="AI303" s="307"/>
      <c r="AJ303" s="307"/>
      <c r="AK303" s="307"/>
      <c r="AL303" s="307"/>
      <c r="AM303" s="307"/>
      <c r="AN303" s="307"/>
      <c r="AO303" s="307"/>
      <c r="AP303" s="307"/>
      <c r="AQ303" s="307"/>
      <c r="AR303" s="307"/>
      <c r="AS303" s="307"/>
      <c r="AT303" s="307"/>
      <c r="AU303" s="307"/>
      <c r="AV303" s="307"/>
      <c r="AW303" s="307"/>
      <c r="AX303" s="307"/>
      <c r="AY303" s="307"/>
      <c r="AZ303" s="307"/>
      <c r="BA303" s="307"/>
      <c r="BB303" s="307"/>
      <c r="BC303" s="307"/>
      <c r="BD303" s="307"/>
      <c r="BE303" s="307"/>
      <c r="BF303" s="307"/>
      <c r="BG303" s="307"/>
      <c r="BH303" s="307"/>
      <c r="BI303" s="307"/>
      <c r="BJ303" s="307"/>
      <c r="BK303" s="307"/>
      <c r="BL303" s="307"/>
      <c r="BM303" s="307"/>
      <c r="BN303" s="307"/>
      <c r="BO303" s="307"/>
      <c r="BP303" s="307"/>
      <c r="BQ303" s="307"/>
      <c r="BR303" s="307"/>
      <c r="BS303" s="307"/>
      <c r="BT303" s="307"/>
      <c r="BU303" s="307"/>
      <c r="BV303" s="307"/>
      <c r="BW303" s="307"/>
      <c r="BX303" s="307"/>
      <c r="BY303" s="307"/>
      <c r="BZ303" s="307"/>
      <c r="CA303" s="307"/>
      <c r="CB303" s="307"/>
      <c r="CC303" s="307"/>
      <c r="CD303" s="307"/>
      <c r="CE303" s="307"/>
      <c r="CF303" s="307"/>
      <c r="CG303" s="307"/>
      <c r="CH303" s="307"/>
      <c r="CI303" s="307"/>
      <c r="CJ303" s="307"/>
      <c r="CK303" s="307"/>
      <c r="CL303" s="307"/>
      <c r="CM303" s="307"/>
      <c r="CN303" s="307"/>
      <c r="CO303" s="307"/>
      <c r="CP303" s="307"/>
      <c r="CQ303" s="307"/>
      <c r="CR303" s="307"/>
      <c r="CS303" s="307"/>
      <c r="CT303" s="307"/>
      <c r="CU303" s="307"/>
      <c r="CV303" s="307"/>
      <c r="CW303" s="307"/>
      <c r="CX303" s="307"/>
      <c r="CY303" s="307"/>
      <c r="CZ303" s="307"/>
      <c r="DA303" s="307"/>
      <c r="DB303" s="307"/>
      <c r="DC303" s="307"/>
      <c r="DD303" s="307"/>
      <c r="DE303" s="307"/>
      <c r="DF303" s="307"/>
      <c r="DG303" s="307"/>
      <c r="DH303" s="307"/>
      <c r="DI303" s="307"/>
      <c r="DJ303" s="307"/>
      <c r="DK303" s="307"/>
      <c r="DL303" s="307"/>
      <c r="DM303" s="307"/>
      <c r="DN303" s="307"/>
      <c r="DO303" s="307"/>
      <c r="DP303" s="307"/>
      <c r="DQ303" s="307"/>
      <c r="DR303" s="307"/>
      <c r="DS303" s="307"/>
      <c r="DT303" s="307"/>
      <c r="DU303" s="307"/>
      <c r="DV303" s="307"/>
      <c r="DW303" s="307"/>
      <c r="DX303" s="307"/>
      <c r="DY303" s="307"/>
      <c r="DZ303" s="307"/>
      <c r="EA303" s="307"/>
      <c r="EB303" s="307"/>
      <c r="EC303" s="307"/>
      <c r="ED303" s="307"/>
      <c r="EE303" s="307"/>
      <c r="EF303" s="307"/>
      <c r="EG303" s="307"/>
      <c r="EH303" s="307"/>
      <c r="EI303" s="307"/>
      <c r="EJ303" s="307"/>
      <c r="EK303" s="307"/>
    </row>
    <row r="304" spans="1:141" s="299" customFormat="1">
      <c r="A304" s="307"/>
      <c r="B304" s="307"/>
      <c r="C304" s="307"/>
      <c r="D304" s="307"/>
      <c r="E304" s="307"/>
      <c r="F304" s="307"/>
      <c r="G304" s="307"/>
      <c r="H304" s="307"/>
      <c r="I304" s="307"/>
      <c r="J304" s="307"/>
      <c r="K304" s="307"/>
      <c r="L304" s="307"/>
      <c r="M304" s="307"/>
      <c r="N304" s="307"/>
      <c r="O304" s="307"/>
      <c r="P304" s="307"/>
      <c r="Q304" s="307"/>
      <c r="R304" s="307"/>
      <c r="S304" s="307"/>
      <c r="T304" s="307"/>
      <c r="U304" s="307"/>
      <c r="V304" s="307"/>
      <c r="W304" s="307"/>
      <c r="X304" s="307"/>
      <c r="Y304" s="307"/>
      <c r="Z304" s="307"/>
      <c r="AA304" s="307"/>
      <c r="AB304" s="307"/>
      <c r="AC304" s="307"/>
      <c r="AD304" s="307"/>
      <c r="AE304" s="307"/>
      <c r="AF304" s="307"/>
      <c r="AG304" s="307"/>
      <c r="AH304" s="307"/>
      <c r="AI304" s="307"/>
      <c r="AJ304" s="307"/>
      <c r="AK304" s="307"/>
      <c r="AL304" s="307"/>
      <c r="AM304" s="307"/>
      <c r="AN304" s="307"/>
      <c r="AO304" s="307"/>
      <c r="AP304" s="307"/>
      <c r="AQ304" s="307"/>
      <c r="AR304" s="307"/>
      <c r="AS304" s="307"/>
      <c r="AT304" s="307"/>
      <c r="AU304" s="307"/>
      <c r="AV304" s="307"/>
      <c r="AW304" s="307"/>
      <c r="AX304" s="307"/>
      <c r="AY304" s="307"/>
      <c r="AZ304" s="307"/>
      <c r="BA304" s="307"/>
      <c r="BB304" s="307"/>
      <c r="BC304" s="307"/>
      <c r="BD304" s="307"/>
      <c r="BE304" s="307"/>
      <c r="BF304" s="307"/>
      <c r="BG304" s="307"/>
      <c r="BH304" s="307"/>
      <c r="BI304" s="307"/>
      <c r="BJ304" s="307"/>
      <c r="BK304" s="307"/>
      <c r="BL304" s="307"/>
      <c r="BM304" s="307"/>
      <c r="BN304" s="307"/>
      <c r="BO304" s="307"/>
      <c r="BP304" s="307"/>
      <c r="BQ304" s="307"/>
      <c r="BR304" s="307"/>
      <c r="BS304" s="307"/>
      <c r="BT304" s="307"/>
      <c r="BU304" s="307"/>
      <c r="BV304" s="307"/>
      <c r="BW304" s="307"/>
      <c r="BX304" s="307"/>
      <c r="BY304" s="307"/>
      <c r="BZ304" s="307"/>
      <c r="CA304" s="307"/>
      <c r="CB304" s="307"/>
      <c r="CC304" s="307"/>
      <c r="CD304" s="307"/>
      <c r="CE304" s="307"/>
      <c r="CF304" s="307"/>
      <c r="CG304" s="307"/>
      <c r="CH304" s="307"/>
      <c r="CI304" s="307"/>
      <c r="CJ304" s="307"/>
      <c r="CK304" s="307"/>
      <c r="CL304" s="307"/>
      <c r="CM304" s="307"/>
      <c r="CN304" s="307"/>
      <c r="CO304" s="307"/>
      <c r="CP304" s="307"/>
      <c r="CQ304" s="307"/>
      <c r="CR304" s="307"/>
      <c r="CS304" s="307"/>
      <c r="CT304" s="307"/>
      <c r="CU304" s="307"/>
      <c r="CV304" s="307"/>
      <c r="CW304" s="307"/>
      <c r="CX304" s="307"/>
      <c r="CY304" s="307"/>
      <c r="CZ304" s="307"/>
      <c r="DA304" s="307"/>
      <c r="DB304" s="307"/>
      <c r="DC304" s="307"/>
      <c r="DD304" s="307"/>
      <c r="DE304" s="307"/>
      <c r="DF304" s="307"/>
      <c r="DG304" s="307"/>
      <c r="DH304" s="307"/>
      <c r="DI304" s="307"/>
      <c r="DJ304" s="307"/>
      <c r="DK304" s="307"/>
      <c r="DL304" s="307"/>
      <c r="DM304" s="307"/>
      <c r="DN304" s="307"/>
      <c r="DO304" s="307"/>
      <c r="DP304" s="307"/>
      <c r="DQ304" s="307"/>
      <c r="DR304" s="307"/>
      <c r="DS304" s="307"/>
      <c r="DT304" s="307"/>
      <c r="DU304" s="307"/>
      <c r="DV304" s="307"/>
      <c r="DW304" s="307"/>
      <c r="DX304" s="307"/>
      <c r="DY304" s="307"/>
      <c r="DZ304" s="307"/>
      <c r="EA304" s="307"/>
      <c r="EB304" s="307"/>
      <c r="EC304" s="307"/>
      <c r="ED304" s="307"/>
      <c r="EE304" s="307"/>
      <c r="EF304" s="307"/>
      <c r="EG304" s="307"/>
      <c r="EH304" s="307"/>
      <c r="EI304" s="307"/>
      <c r="EJ304" s="307"/>
      <c r="EK304" s="307"/>
    </row>
    <row r="305" spans="1:141" s="299" customFormat="1">
      <c r="A305" s="307"/>
      <c r="B305" s="307"/>
      <c r="C305" s="307"/>
      <c r="D305" s="307"/>
      <c r="E305" s="307"/>
      <c r="F305" s="307"/>
      <c r="G305" s="307"/>
      <c r="H305" s="307"/>
      <c r="I305" s="307"/>
      <c r="J305" s="307"/>
      <c r="K305" s="307"/>
      <c r="L305" s="307"/>
      <c r="M305" s="307"/>
      <c r="N305" s="307"/>
      <c r="O305" s="307"/>
      <c r="P305" s="307"/>
      <c r="Q305" s="307"/>
      <c r="R305" s="307"/>
      <c r="S305" s="307"/>
      <c r="T305" s="307"/>
      <c r="U305" s="307"/>
      <c r="V305" s="307"/>
      <c r="W305" s="307"/>
      <c r="X305" s="307"/>
      <c r="Y305" s="307"/>
      <c r="Z305" s="307"/>
      <c r="AA305" s="307"/>
      <c r="AB305" s="307"/>
      <c r="AC305" s="307"/>
      <c r="AD305" s="307"/>
      <c r="AE305" s="307"/>
      <c r="AF305" s="307"/>
      <c r="AG305" s="307"/>
      <c r="AH305" s="307"/>
      <c r="AI305" s="307"/>
      <c r="AJ305" s="307"/>
      <c r="AK305" s="307"/>
      <c r="AL305" s="307"/>
      <c r="AM305" s="307"/>
      <c r="AN305" s="307"/>
      <c r="AO305" s="307"/>
      <c r="AP305" s="307"/>
      <c r="AQ305" s="307"/>
      <c r="AR305" s="307"/>
      <c r="AS305" s="307"/>
      <c r="AT305" s="307"/>
      <c r="AU305" s="307"/>
      <c r="AV305" s="307"/>
      <c r="AW305" s="307"/>
      <c r="AX305" s="307"/>
      <c r="AY305" s="307"/>
      <c r="AZ305" s="307"/>
      <c r="BA305" s="307"/>
      <c r="BB305" s="307"/>
      <c r="BC305" s="307"/>
      <c r="BD305" s="307"/>
      <c r="BE305" s="307"/>
      <c r="BF305" s="307"/>
      <c r="BG305" s="307"/>
      <c r="BH305" s="307"/>
      <c r="BI305" s="307"/>
      <c r="BJ305" s="307"/>
      <c r="BK305" s="307"/>
      <c r="BL305" s="307"/>
      <c r="BM305" s="307"/>
      <c r="BN305" s="307"/>
      <c r="BO305" s="307"/>
      <c r="BP305" s="307"/>
      <c r="BQ305" s="307"/>
      <c r="BR305" s="307"/>
      <c r="BS305" s="307"/>
      <c r="BT305" s="307"/>
      <c r="BU305" s="307"/>
      <c r="BV305" s="307"/>
      <c r="BW305" s="307"/>
      <c r="BX305" s="307"/>
      <c r="BY305" s="307"/>
      <c r="BZ305" s="307"/>
      <c r="CA305" s="307"/>
      <c r="CB305" s="307"/>
      <c r="CC305" s="307"/>
      <c r="CD305" s="307"/>
      <c r="CE305" s="307"/>
      <c r="CF305" s="307"/>
      <c r="CG305" s="307"/>
      <c r="CH305" s="307"/>
      <c r="CI305" s="307"/>
      <c r="CJ305" s="307"/>
      <c r="CK305" s="307"/>
      <c r="CL305" s="307"/>
      <c r="CM305" s="307"/>
      <c r="CN305" s="307"/>
      <c r="CO305" s="307"/>
      <c r="CP305" s="307"/>
      <c r="CQ305" s="307"/>
      <c r="CR305" s="307"/>
      <c r="CS305" s="307"/>
      <c r="CT305" s="307"/>
      <c r="CU305" s="307"/>
      <c r="CV305" s="307"/>
      <c r="CW305" s="307"/>
      <c r="CX305" s="307"/>
      <c r="CY305" s="307"/>
      <c r="CZ305" s="307"/>
      <c r="DA305" s="307"/>
      <c r="DB305" s="307"/>
      <c r="DC305" s="307"/>
      <c r="DD305" s="307"/>
      <c r="DE305" s="307"/>
      <c r="DF305" s="307"/>
      <c r="DG305" s="307"/>
      <c r="DH305" s="307"/>
      <c r="DI305" s="307"/>
      <c r="DJ305" s="307"/>
      <c r="DK305" s="307"/>
      <c r="DL305" s="307"/>
      <c r="DM305" s="307"/>
      <c r="DN305" s="307"/>
      <c r="DO305" s="307"/>
      <c r="DP305" s="307"/>
      <c r="DQ305" s="307"/>
      <c r="DR305" s="307"/>
      <c r="DS305" s="307"/>
      <c r="DT305" s="307"/>
      <c r="DU305" s="307"/>
      <c r="DV305" s="307"/>
      <c r="DW305" s="307"/>
      <c r="DX305" s="307"/>
      <c r="DY305" s="307"/>
      <c r="DZ305" s="307"/>
      <c r="EA305" s="307"/>
      <c r="EB305" s="307"/>
      <c r="EC305" s="307"/>
      <c r="ED305" s="307"/>
      <c r="EE305" s="307"/>
      <c r="EF305" s="307"/>
      <c r="EG305" s="307"/>
      <c r="EH305" s="307"/>
      <c r="EI305" s="307"/>
      <c r="EJ305" s="307"/>
      <c r="EK305" s="307"/>
    </row>
    <row r="306" spans="1:141" s="299" customFormat="1">
      <c r="A306" s="307"/>
      <c r="B306" s="307"/>
      <c r="C306" s="307"/>
      <c r="D306" s="307"/>
      <c r="E306" s="307"/>
      <c r="F306" s="307"/>
      <c r="G306" s="307"/>
      <c r="H306" s="307"/>
      <c r="I306" s="307"/>
      <c r="J306" s="307"/>
      <c r="K306" s="307"/>
      <c r="L306" s="307"/>
      <c r="M306" s="307"/>
      <c r="N306" s="307"/>
      <c r="O306" s="307"/>
      <c r="P306" s="307"/>
      <c r="Q306" s="307"/>
      <c r="R306" s="307"/>
      <c r="S306" s="307"/>
      <c r="T306" s="307"/>
      <c r="U306" s="307"/>
      <c r="V306" s="307"/>
      <c r="W306" s="307"/>
      <c r="X306" s="307"/>
      <c r="Y306" s="307"/>
      <c r="Z306" s="307"/>
      <c r="AA306" s="307"/>
      <c r="AB306" s="307"/>
      <c r="AC306" s="307"/>
      <c r="AD306" s="307"/>
      <c r="AE306" s="307"/>
      <c r="AF306" s="307"/>
      <c r="AG306" s="307"/>
      <c r="AH306" s="307"/>
      <c r="AI306" s="307"/>
      <c r="AJ306" s="307"/>
      <c r="AK306" s="307"/>
      <c r="AL306" s="307"/>
      <c r="AM306" s="307"/>
      <c r="AN306" s="307"/>
      <c r="AO306" s="307"/>
      <c r="AP306" s="307"/>
      <c r="AQ306" s="307"/>
      <c r="AR306" s="307"/>
      <c r="AS306" s="307"/>
      <c r="AT306" s="307"/>
      <c r="AU306" s="307"/>
      <c r="AV306" s="307"/>
      <c r="AW306" s="307"/>
      <c r="AX306" s="307"/>
      <c r="AY306" s="307"/>
      <c r="AZ306" s="307"/>
      <c r="BA306" s="307"/>
      <c r="BB306" s="307"/>
      <c r="BC306" s="307"/>
      <c r="BD306" s="307"/>
      <c r="BE306" s="307"/>
      <c r="BF306" s="307"/>
      <c r="BG306" s="307"/>
      <c r="BH306" s="307"/>
      <c r="BI306" s="307"/>
      <c r="BJ306" s="307"/>
      <c r="BK306" s="307"/>
      <c r="BL306" s="307"/>
      <c r="BM306" s="307"/>
      <c r="BN306" s="307"/>
      <c r="BO306" s="307"/>
      <c r="BP306" s="307"/>
      <c r="BQ306" s="307"/>
      <c r="BR306" s="307"/>
      <c r="BS306" s="307"/>
      <c r="BT306" s="307"/>
      <c r="BU306" s="307"/>
      <c r="BV306" s="307"/>
      <c r="BW306" s="307"/>
      <c r="BX306" s="307"/>
      <c r="BY306" s="307"/>
      <c r="BZ306" s="307"/>
      <c r="CA306" s="307"/>
      <c r="CB306" s="307"/>
      <c r="CC306" s="307"/>
      <c r="CD306" s="307"/>
      <c r="CE306" s="307"/>
      <c r="CF306" s="307"/>
      <c r="CG306" s="307"/>
      <c r="CH306" s="307"/>
      <c r="CI306" s="307"/>
      <c r="CJ306" s="307"/>
      <c r="CK306" s="307"/>
      <c r="CL306" s="307"/>
      <c r="CM306" s="307"/>
      <c r="CN306" s="307"/>
      <c r="CO306" s="307"/>
      <c r="CP306" s="307"/>
      <c r="CQ306" s="307"/>
      <c r="CR306" s="307"/>
      <c r="CS306" s="307"/>
      <c r="CT306" s="307"/>
      <c r="CU306" s="307"/>
      <c r="CV306" s="307"/>
      <c r="CW306" s="307"/>
      <c r="CX306" s="307"/>
      <c r="CY306" s="307"/>
      <c r="CZ306" s="307"/>
      <c r="DA306" s="307"/>
      <c r="DB306" s="307"/>
      <c r="DC306" s="307"/>
      <c r="DD306" s="307"/>
      <c r="DE306" s="307"/>
      <c r="DF306" s="307"/>
      <c r="DG306" s="307"/>
      <c r="DH306" s="307"/>
      <c r="DI306" s="307"/>
      <c r="DJ306" s="307"/>
      <c r="DK306" s="307"/>
      <c r="DL306" s="307"/>
      <c r="DM306" s="307"/>
      <c r="DN306" s="307"/>
      <c r="DO306" s="307"/>
      <c r="DP306" s="307"/>
      <c r="DQ306" s="307"/>
      <c r="DR306" s="307"/>
      <c r="DS306" s="307"/>
      <c r="DT306" s="307"/>
      <c r="DU306" s="307"/>
      <c r="DV306" s="307"/>
      <c r="DW306" s="307"/>
      <c r="DX306" s="307"/>
      <c r="DY306" s="307"/>
      <c r="DZ306" s="307"/>
      <c r="EA306" s="307"/>
      <c r="EB306" s="307"/>
      <c r="EC306" s="307"/>
      <c r="ED306" s="307"/>
      <c r="EE306" s="307"/>
      <c r="EF306" s="307"/>
      <c r="EG306" s="307"/>
      <c r="EH306" s="307"/>
      <c r="EI306" s="307"/>
      <c r="EJ306" s="307"/>
      <c r="EK306" s="307"/>
    </row>
    <row r="307" spans="1:141" s="299" customFormat="1">
      <c r="A307" s="307"/>
      <c r="B307" s="307"/>
      <c r="C307" s="307"/>
      <c r="D307" s="307"/>
      <c r="E307" s="307"/>
      <c r="F307" s="307"/>
      <c r="G307" s="307"/>
      <c r="H307" s="307"/>
      <c r="I307" s="307"/>
      <c r="J307" s="307"/>
      <c r="K307" s="307"/>
      <c r="L307" s="307"/>
      <c r="M307" s="307"/>
      <c r="N307" s="307"/>
      <c r="O307" s="307"/>
      <c r="P307" s="307"/>
      <c r="Q307" s="307"/>
      <c r="R307" s="307"/>
      <c r="S307" s="307"/>
      <c r="T307" s="307"/>
      <c r="U307" s="307"/>
      <c r="V307" s="307"/>
      <c r="W307" s="307"/>
      <c r="X307" s="307"/>
      <c r="Y307" s="307"/>
      <c r="Z307" s="307"/>
      <c r="AA307" s="307"/>
      <c r="AB307" s="307"/>
      <c r="AC307" s="307"/>
      <c r="AD307" s="307"/>
      <c r="AE307" s="307"/>
      <c r="AF307" s="307"/>
      <c r="AG307" s="307"/>
      <c r="AH307" s="307"/>
      <c r="AI307" s="307"/>
      <c r="AJ307" s="307"/>
      <c r="AK307" s="307"/>
      <c r="AL307" s="307"/>
      <c r="AM307" s="307"/>
      <c r="AN307" s="307"/>
      <c r="AO307" s="307"/>
      <c r="AP307" s="307"/>
      <c r="AQ307" s="307"/>
      <c r="AR307" s="307"/>
      <c r="AS307" s="307"/>
      <c r="AT307" s="307"/>
      <c r="AU307" s="307"/>
      <c r="AV307" s="307"/>
      <c r="AW307" s="307"/>
      <c r="AX307" s="307"/>
      <c r="AY307" s="307"/>
      <c r="AZ307" s="307"/>
      <c r="BA307" s="307"/>
      <c r="BB307" s="307"/>
      <c r="BC307" s="307"/>
      <c r="BD307" s="307"/>
      <c r="BE307" s="307"/>
      <c r="BF307" s="307"/>
      <c r="BG307" s="307"/>
      <c r="BH307" s="307"/>
      <c r="BI307" s="307"/>
      <c r="BJ307" s="307"/>
      <c r="BK307" s="307"/>
      <c r="BL307" s="307"/>
      <c r="BM307" s="307"/>
      <c r="BN307" s="307"/>
      <c r="BO307" s="307"/>
      <c r="BP307" s="307"/>
      <c r="BQ307" s="307"/>
      <c r="BR307" s="307"/>
      <c r="BS307" s="307"/>
      <c r="BT307" s="307"/>
      <c r="BU307" s="307"/>
      <c r="BV307" s="307"/>
      <c r="BW307" s="307"/>
      <c r="BX307" s="307"/>
      <c r="BY307" s="307"/>
      <c r="BZ307" s="307"/>
      <c r="CA307" s="307"/>
      <c r="CB307" s="307"/>
      <c r="CC307" s="307"/>
      <c r="CD307" s="307"/>
      <c r="CE307" s="307"/>
      <c r="CF307" s="307"/>
      <c r="CG307" s="307"/>
      <c r="CH307" s="307"/>
      <c r="CI307" s="307"/>
      <c r="CJ307" s="307"/>
      <c r="CK307" s="307"/>
      <c r="CL307" s="307"/>
      <c r="CM307" s="307"/>
      <c r="CN307" s="307"/>
      <c r="CO307" s="307"/>
      <c r="CP307" s="307"/>
      <c r="CQ307" s="307"/>
      <c r="CR307" s="307"/>
      <c r="CS307" s="307"/>
      <c r="CT307" s="307"/>
      <c r="CU307" s="307"/>
      <c r="CV307" s="307"/>
      <c r="CW307" s="307"/>
      <c r="CX307" s="307"/>
      <c r="CY307" s="307"/>
      <c r="CZ307" s="307"/>
      <c r="DA307" s="307"/>
      <c r="DB307" s="307"/>
      <c r="DC307" s="307"/>
      <c r="DD307" s="307"/>
      <c r="DE307" s="307"/>
      <c r="DF307" s="307"/>
      <c r="DG307" s="307"/>
      <c r="DH307" s="307"/>
      <c r="DI307" s="307"/>
      <c r="DJ307" s="307"/>
      <c r="DK307" s="307"/>
      <c r="DL307" s="307"/>
      <c r="DM307" s="307"/>
      <c r="DN307" s="307"/>
      <c r="DO307" s="307"/>
      <c r="DP307" s="307"/>
      <c r="DQ307" s="307"/>
      <c r="DR307" s="307"/>
      <c r="DS307" s="307"/>
      <c r="DT307" s="307"/>
      <c r="DU307" s="307"/>
      <c r="DV307" s="307"/>
      <c r="DW307" s="307"/>
      <c r="DX307" s="307"/>
      <c r="DY307" s="307"/>
      <c r="DZ307" s="307"/>
      <c r="EA307" s="307"/>
      <c r="EB307" s="307"/>
      <c r="EC307" s="307"/>
      <c r="ED307" s="307"/>
      <c r="EE307" s="307"/>
      <c r="EF307" s="307"/>
      <c r="EG307" s="307"/>
      <c r="EH307" s="307"/>
      <c r="EI307" s="307"/>
      <c r="EJ307" s="307"/>
      <c r="EK307" s="307"/>
    </row>
    <row r="308" spans="1:141" s="299" customFormat="1">
      <c r="A308" s="307"/>
      <c r="B308" s="307"/>
      <c r="C308" s="307"/>
      <c r="D308" s="307"/>
      <c r="E308" s="307"/>
      <c r="F308" s="307"/>
      <c r="G308" s="307"/>
      <c r="H308" s="307"/>
      <c r="I308" s="307"/>
      <c r="J308" s="307"/>
      <c r="K308" s="307"/>
      <c r="L308" s="307"/>
      <c r="M308" s="307"/>
      <c r="N308" s="307"/>
      <c r="O308" s="307"/>
      <c r="P308" s="307"/>
      <c r="Q308" s="307"/>
      <c r="R308" s="307"/>
      <c r="S308" s="307"/>
      <c r="T308" s="307"/>
      <c r="U308" s="307"/>
      <c r="V308" s="307"/>
      <c r="W308" s="307"/>
      <c r="X308" s="307"/>
      <c r="Y308" s="307"/>
      <c r="Z308" s="307"/>
      <c r="AA308" s="307"/>
      <c r="AB308" s="307"/>
      <c r="AC308" s="307"/>
      <c r="AD308" s="307"/>
      <c r="AE308" s="307"/>
      <c r="AF308" s="307"/>
      <c r="AG308" s="307"/>
      <c r="AH308" s="307"/>
      <c r="AI308" s="307"/>
      <c r="AJ308" s="307"/>
      <c r="AK308" s="307"/>
      <c r="AL308" s="307"/>
      <c r="AM308" s="307"/>
      <c r="AN308" s="307"/>
      <c r="AO308" s="307"/>
      <c r="AP308" s="307"/>
      <c r="AQ308" s="307"/>
      <c r="AR308" s="307"/>
      <c r="AS308" s="307"/>
      <c r="AT308" s="307"/>
      <c r="AU308" s="307"/>
      <c r="AV308" s="307"/>
      <c r="AW308" s="307"/>
      <c r="AX308" s="307"/>
      <c r="AY308" s="307"/>
      <c r="AZ308" s="307"/>
      <c r="BA308" s="307"/>
      <c r="BB308" s="307"/>
      <c r="BC308" s="307"/>
      <c r="BD308" s="307"/>
      <c r="BE308" s="307"/>
      <c r="BF308" s="307"/>
      <c r="BG308" s="307"/>
      <c r="BH308" s="307"/>
      <c r="BI308" s="307"/>
      <c r="BJ308" s="307"/>
      <c r="BK308" s="307"/>
      <c r="BL308" s="307"/>
      <c r="BM308" s="307"/>
      <c r="BN308" s="307"/>
      <c r="BO308" s="307"/>
      <c r="BP308" s="307"/>
      <c r="BQ308" s="307"/>
      <c r="BR308" s="307"/>
      <c r="BS308" s="307"/>
      <c r="BT308" s="307"/>
      <c r="BU308" s="307"/>
      <c r="BV308" s="307"/>
      <c r="BW308" s="307"/>
      <c r="BX308" s="307"/>
      <c r="BY308" s="307"/>
      <c r="BZ308" s="307"/>
      <c r="CA308" s="307"/>
      <c r="CB308" s="307"/>
      <c r="CC308" s="307"/>
      <c r="CD308" s="307"/>
      <c r="CE308" s="307"/>
      <c r="CF308" s="307"/>
      <c r="CG308" s="307"/>
      <c r="CH308" s="307"/>
      <c r="CI308" s="307"/>
      <c r="CJ308" s="307"/>
      <c r="CK308" s="307"/>
      <c r="CL308" s="307"/>
      <c r="CM308" s="307"/>
      <c r="CN308" s="307"/>
      <c r="CO308" s="307"/>
      <c r="CP308" s="307"/>
      <c r="CQ308" s="307"/>
      <c r="CR308" s="307"/>
      <c r="CS308" s="307"/>
      <c r="CT308" s="307"/>
      <c r="CU308" s="307"/>
      <c r="CV308" s="307"/>
      <c r="CW308" s="307"/>
      <c r="CX308" s="307"/>
      <c r="CY308" s="307"/>
      <c r="CZ308" s="307"/>
      <c r="DA308" s="307"/>
      <c r="DB308" s="307"/>
      <c r="DC308" s="307"/>
      <c r="DD308" s="307"/>
      <c r="DE308" s="307"/>
      <c r="DF308" s="307"/>
      <c r="DG308" s="307"/>
      <c r="DH308" s="307"/>
      <c r="DI308" s="307"/>
      <c r="DJ308" s="307"/>
      <c r="DK308" s="307"/>
      <c r="DL308" s="307"/>
      <c r="DM308" s="307"/>
      <c r="DN308" s="307"/>
      <c r="DO308" s="307"/>
      <c r="DP308" s="307"/>
      <c r="DQ308" s="307"/>
      <c r="DR308" s="307"/>
      <c r="DS308" s="307"/>
      <c r="DT308" s="307"/>
      <c r="DU308" s="307"/>
      <c r="DV308" s="307"/>
      <c r="DW308" s="307"/>
      <c r="DX308" s="307"/>
      <c r="DY308" s="307"/>
      <c r="DZ308" s="307"/>
      <c r="EA308" s="307"/>
      <c r="EB308" s="307"/>
      <c r="EC308" s="307"/>
      <c r="ED308" s="307"/>
      <c r="EE308" s="307"/>
      <c r="EF308" s="307"/>
      <c r="EG308" s="307"/>
      <c r="EH308" s="307"/>
      <c r="EI308" s="307"/>
      <c r="EJ308" s="307"/>
      <c r="EK308" s="307"/>
    </row>
    <row r="309" spans="1:141" s="299" customFormat="1">
      <c r="A309" s="307"/>
      <c r="B309" s="307"/>
      <c r="C309" s="307"/>
      <c r="D309" s="307"/>
      <c r="E309" s="307"/>
      <c r="F309" s="307"/>
      <c r="G309" s="307"/>
      <c r="H309" s="307"/>
      <c r="I309" s="307"/>
      <c r="J309" s="307"/>
      <c r="K309" s="307"/>
      <c r="L309" s="307"/>
      <c r="M309" s="307"/>
      <c r="N309" s="307"/>
      <c r="O309" s="307"/>
      <c r="P309" s="307"/>
      <c r="Q309" s="307"/>
      <c r="R309" s="307"/>
      <c r="S309" s="307"/>
      <c r="T309" s="307"/>
      <c r="U309" s="307"/>
      <c r="V309" s="307"/>
      <c r="W309" s="307"/>
      <c r="X309" s="307"/>
      <c r="Y309" s="307"/>
      <c r="Z309" s="307"/>
      <c r="AA309" s="307"/>
      <c r="AB309" s="307"/>
      <c r="AC309" s="307"/>
      <c r="AD309" s="307"/>
      <c r="AE309" s="307"/>
      <c r="AF309" s="307"/>
      <c r="AG309" s="307"/>
      <c r="AH309" s="307"/>
      <c r="AI309" s="307"/>
      <c r="AJ309" s="307"/>
      <c r="AK309" s="307"/>
      <c r="AL309" s="307"/>
      <c r="AM309" s="307"/>
      <c r="AN309" s="307"/>
      <c r="AO309" s="307"/>
      <c r="AP309" s="307"/>
      <c r="AQ309" s="307"/>
      <c r="AR309" s="307"/>
      <c r="AS309" s="307"/>
      <c r="AT309" s="307"/>
      <c r="AU309" s="307"/>
      <c r="AV309" s="307"/>
      <c r="AW309" s="307"/>
      <c r="AX309" s="307"/>
      <c r="AY309" s="307"/>
      <c r="AZ309" s="307"/>
      <c r="BA309" s="307"/>
      <c r="BB309" s="307"/>
      <c r="BC309" s="307"/>
      <c r="BD309" s="307"/>
      <c r="BE309" s="307"/>
      <c r="BF309" s="307"/>
      <c r="BG309" s="307"/>
      <c r="BH309" s="307"/>
      <c r="BI309" s="307"/>
      <c r="BJ309" s="307"/>
      <c r="BK309" s="307"/>
      <c r="BL309" s="307"/>
      <c r="BM309" s="307"/>
      <c r="BN309" s="307"/>
      <c r="BO309" s="307"/>
      <c r="BP309" s="307"/>
      <c r="BQ309" s="307"/>
      <c r="BR309" s="307"/>
      <c r="BS309" s="307"/>
      <c r="BT309" s="307"/>
      <c r="BU309" s="307"/>
      <c r="BV309" s="307"/>
      <c r="BW309" s="307"/>
      <c r="BX309" s="307"/>
      <c r="BY309" s="307"/>
      <c r="BZ309" s="307"/>
      <c r="CA309" s="307"/>
      <c r="CB309" s="307"/>
      <c r="CC309" s="307"/>
      <c r="CD309" s="307"/>
      <c r="CE309" s="307"/>
      <c r="CF309" s="307"/>
      <c r="CG309" s="307"/>
      <c r="CH309" s="307"/>
      <c r="CI309" s="307"/>
      <c r="CJ309" s="307"/>
      <c r="CK309" s="307"/>
      <c r="CL309" s="307"/>
      <c r="CM309" s="307"/>
      <c r="CN309" s="307"/>
      <c r="CO309" s="307"/>
      <c r="CP309" s="307"/>
      <c r="CQ309" s="307"/>
      <c r="CR309" s="307"/>
      <c r="CS309" s="307"/>
      <c r="CT309" s="307"/>
      <c r="CU309" s="307"/>
      <c r="CV309" s="307"/>
      <c r="CW309" s="307"/>
      <c r="CX309" s="307"/>
      <c r="CY309" s="307"/>
      <c r="CZ309" s="307"/>
      <c r="DA309" s="307"/>
      <c r="DB309" s="307"/>
      <c r="DC309" s="307"/>
      <c r="DD309" s="307"/>
      <c r="DE309" s="307"/>
      <c r="DF309" s="307"/>
      <c r="DG309" s="307"/>
      <c r="DH309" s="307"/>
      <c r="DI309" s="307"/>
      <c r="DJ309" s="307"/>
      <c r="DK309" s="307"/>
      <c r="DL309" s="307"/>
      <c r="DM309" s="307"/>
      <c r="DN309" s="307"/>
      <c r="DO309" s="307"/>
      <c r="DP309" s="307"/>
      <c r="DQ309" s="307"/>
      <c r="DR309" s="307"/>
      <c r="DS309" s="307"/>
      <c r="DT309" s="307"/>
      <c r="DU309" s="307"/>
      <c r="DV309" s="307"/>
      <c r="DW309" s="307"/>
      <c r="DX309" s="307"/>
      <c r="DY309" s="307"/>
      <c r="DZ309" s="307"/>
      <c r="EA309" s="307"/>
      <c r="EB309" s="307"/>
      <c r="EC309" s="307"/>
      <c r="ED309" s="307"/>
      <c r="EE309" s="307"/>
      <c r="EF309" s="307"/>
      <c r="EG309" s="307"/>
      <c r="EH309" s="307"/>
      <c r="EI309" s="307"/>
      <c r="EJ309" s="307"/>
      <c r="EK309" s="307"/>
    </row>
    <row r="310" spans="1:141" s="299" customFormat="1">
      <c r="A310" s="307"/>
      <c r="B310" s="307"/>
      <c r="C310" s="307"/>
      <c r="D310" s="307"/>
      <c r="E310" s="307"/>
      <c r="F310" s="307"/>
      <c r="G310" s="307"/>
      <c r="H310" s="307"/>
      <c r="I310" s="307"/>
      <c r="J310" s="307"/>
      <c r="K310" s="307"/>
      <c r="L310" s="307"/>
      <c r="M310" s="307"/>
      <c r="N310" s="307"/>
      <c r="O310" s="307"/>
      <c r="P310" s="307"/>
      <c r="Q310" s="307"/>
      <c r="R310" s="307"/>
      <c r="S310" s="307"/>
      <c r="T310" s="307"/>
      <c r="U310" s="307"/>
      <c r="V310" s="307"/>
      <c r="W310" s="307"/>
      <c r="X310" s="307"/>
      <c r="Y310" s="307"/>
      <c r="Z310" s="307"/>
      <c r="AA310" s="307"/>
      <c r="AB310" s="307"/>
      <c r="AC310" s="307"/>
      <c r="AD310" s="307"/>
      <c r="AE310" s="307"/>
      <c r="AF310" s="307"/>
      <c r="AG310" s="307"/>
      <c r="AH310" s="307"/>
      <c r="AI310" s="307"/>
      <c r="AJ310" s="307"/>
      <c r="AK310" s="307"/>
      <c r="AL310" s="307"/>
      <c r="AM310" s="307"/>
      <c r="AN310" s="307"/>
      <c r="AO310" s="307"/>
      <c r="AP310" s="307"/>
      <c r="AQ310" s="307"/>
      <c r="AR310" s="307"/>
      <c r="AS310" s="307"/>
      <c r="AT310" s="307"/>
      <c r="AU310" s="307"/>
      <c r="AV310" s="307"/>
      <c r="AW310" s="307"/>
      <c r="AX310" s="307"/>
      <c r="AY310" s="307"/>
      <c r="AZ310" s="307"/>
      <c r="BA310" s="307"/>
      <c r="BB310" s="307"/>
      <c r="BC310" s="307"/>
      <c r="BD310" s="307"/>
      <c r="BE310" s="307"/>
      <c r="BF310" s="307"/>
      <c r="BG310" s="307"/>
      <c r="BH310" s="307"/>
      <c r="BI310" s="307"/>
      <c r="BJ310" s="307"/>
      <c r="BK310" s="307"/>
      <c r="BL310" s="307"/>
      <c r="BM310" s="307"/>
      <c r="BN310" s="307"/>
      <c r="BO310" s="307"/>
      <c r="BP310" s="307"/>
      <c r="BQ310" s="307"/>
      <c r="BR310" s="307"/>
      <c r="BS310" s="307"/>
      <c r="BT310" s="307"/>
      <c r="BU310" s="307"/>
      <c r="BV310" s="307"/>
      <c r="BW310" s="307"/>
      <c r="BX310" s="307"/>
      <c r="BY310" s="307"/>
      <c r="BZ310" s="307"/>
      <c r="CA310" s="307"/>
      <c r="CB310" s="307"/>
      <c r="CC310" s="307"/>
      <c r="CD310" s="307"/>
      <c r="CE310" s="307"/>
      <c r="CF310" s="307"/>
      <c r="CG310" s="307"/>
      <c r="CH310" s="307"/>
      <c r="CI310" s="307"/>
      <c r="CJ310" s="307"/>
      <c r="CK310" s="307"/>
      <c r="CL310" s="307"/>
      <c r="CM310" s="307"/>
      <c r="CN310" s="307"/>
      <c r="CO310" s="307"/>
      <c r="CP310" s="307"/>
      <c r="CQ310" s="307"/>
      <c r="CR310" s="307"/>
      <c r="CS310" s="307"/>
      <c r="CT310" s="307"/>
      <c r="CU310" s="307"/>
      <c r="CV310" s="307"/>
      <c r="CW310" s="307"/>
      <c r="CX310" s="307"/>
      <c r="CY310" s="307"/>
      <c r="CZ310" s="307"/>
      <c r="DA310" s="307"/>
      <c r="DB310" s="307"/>
      <c r="DC310" s="307"/>
      <c r="DD310" s="307"/>
      <c r="DE310" s="307"/>
      <c r="DF310" s="307"/>
      <c r="DG310" s="307"/>
      <c r="DH310" s="307"/>
      <c r="DI310" s="307"/>
      <c r="DJ310" s="307"/>
      <c r="DK310" s="307"/>
      <c r="DL310" s="307"/>
      <c r="DM310" s="307"/>
      <c r="DN310" s="307"/>
      <c r="DO310" s="307"/>
      <c r="DP310" s="307"/>
      <c r="DQ310" s="307"/>
      <c r="DR310" s="307"/>
      <c r="DS310" s="307"/>
      <c r="DT310" s="307"/>
      <c r="DU310" s="307"/>
      <c r="DV310" s="307"/>
      <c r="DW310" s="307"/>
      <c r="DX310" s="307"/>
      <c r="DY310" s="307"/>
      <c r="DZ310" s="307"/>
      <c r="EA310" s="307"/>
      <c r="EB310" s="307"/>
      <c r="EC310" s="307"/>
      <c r="ED310" s="307"/>
      <c r="EE310" s="307"/>
      <c r="EF310" s="307"/>
      <c r="EG310" s="307"/>
      <c r="EH310" s="307"/>
      <c r="EI310" s="307"/>
      <c r="EJ310" s="307"/>
      <c r="EK310" s="307"/>
    </row>
    <row r="311" spans="1:141" s="299" customFormat="1">
      <c r="A311" s="307"/>
      <c r="B311" s="307"/>
      <c r="C311" s="307"/>
      <c r="D311" s="307"/>
      <c r="E311" s="307"/>
      <c r="F311" s="307"/>
      <c r="G311" s="307"/>
      <c r="H311" s="307"/>
      <c r="I311" s="307"/>
      <c r="J311" s="307"/>
      <c r="K311" s="307"/>
      <c r="L311" s="307"/>
      <c r="M311" s="307"/>
      <c r="N311" s="307"/>
      <c r="O311" s="307"/>
      <c r="P311" s="307"/>
      <c r="Q311" s="307"/>
      <c r="R311" s="307"/>
      <c r="S311" s="307"/>
      <c r="T311" s="307"/>
      <c r="U311" s="307"/>
      <c r="V311" s="307"/>
      <c r="W311" s="307"/>
      <c r="X311" s="307"/>
      <c r="Y311" s="307"/>
      <c r="Z311" s="307"/>
      <c r="AA311" s="307"/>
      <c r="AB311" s="307"/>
      <c r="AC311" s="307"/>
      <c r="AD311" s="307"/>
      <c r="AE311" s="307"/>
      <c r="AF311" s="307"/>
      <c r="AG311" s="307"/>
      <c r="AH311" s="307"/>
      <c r="AI311" s="307"/>
      <c r="AJ311" s="307"/>
      <c r="AK311" s="307"/>
      <c r="AL311" s="307"/>
      <c r="AM311" s="307"/>
      <c r="AN311" s="307"/>
      <c r="AO311" s="307"/>
      <c r="AP311" s="307"/>
      <c r="AQ311" s="307"/>
      <c r="AR311" s="307"/>
      <c r="AS311" s="307"/>
      <c r="AT311" s="307"/>
      <c r="AU311" s="307"/>
      <c r="AV311" s="307"/>
      <c r="AW311" s="307"/>
      <c r="AX311" s="307"/>
      <c r="AY311" s="307"/>
      <c r="AZ311" s="307"/>
      <c r="BA311" s="307"/>
      <c r="BB311" s="307"/>
      <c r="BC311" s="307"/>
      <c r="BD311" s="307"/>
      <c r="BE311" s="307"/>
      <c r="BF311" s="307"/>
      <c r="BG311" s="307"/>
      <c r="BH311" s="307"/>
      <c r="BI311" s="307"/>
      <c r="BJ311" s="307"/>
      <c r="BK311" s="307"/>
      <c r="BL311" s="307"/>
      <c r="BM311" s="307"/>
      <c r="BN311" s="307"/>
      <c r="BO311" s="307"/>
      <c r="BP311" s="307"/>
      <c r="BQ311" s="307"/>
      <c r="BR311" s="307"/>
      <c r="BS311" s="307"/>
      <c r="BT311" s="307"/>
      <c r="BU311" s="307"/>
      <c r="BV311" s="307"/>
      <c r="BW311" s="307"/>
      <c r="BX311" s="307"/>
      <c r="BY311" s="307"/>
      <c r="BZ311" s="307"/>
      <c r="CA311" s="307"/>
      <c r="CB311" s="307"/>
      <c r="CC311" s="307"/>
      <c r="CD311" s="307"/>
      <c r="CE311" s="307"/>
      <c r="CF311" s="307"/>
      <c r="CG311" s="307"/>
      <c r="CH311" s="307"/>
      <c r="CI311" s="307"/>
      <c r="CJ311" s="307"/>
      <c r="CK311" s="307"/>
      <c r="CL311" s="307"/>
      <c r="CM311" s="307"/>
      <c r="CN311" s="307"/>
      <c r="CO311" s="307"/>
      <c r="CP311" s="307"/>
      <c r="CQ311" s="307"/>
      <c r="CR311" s="307"/>
      <c r="CS311" s="307"/>
      <c r="CT311" s="307"/>
      <c r="CU311" s="307"/>
      <c r="CV311" s="307"/>
      <c r="CW311" s="307"/>
      <c r="CX311" s="307"/>
      <c r="CY311" s="307"/>
      <c r="CZ311" s="307"/>
      <c r="DA311" s="307"/>
      <c r="DB311" s="307"/>
      <c r="DC311" s="307"/>
      <c r="DD311" s="307"/>
      <c r="DE311" s="307"/>
      <c r="DF311" s="307"/>
      <c r="DG311" s="307"/>
      <c r="DH311" s="307"/>
      <c r="DI311" s="307"/>
      <c r="DJ311" s="307"/>
      <c r="DK311" s="307"/>
      <c r="DL311" s="307"/>
      <c r="DM311" s="307"/>
      <c r="DN311" s="307"/>
      <c r="DO311" s="307"/>
      <c r="DP311" s="307"/>
      <c r="DQ311" s="307"/>
      <c r="DR311" s="307"/>
      <c r="DS311" s="307"/>
      <c r="DT311" s="307"/>
      <c r="DU311" s="307"/>
      <c r="DV311" s="307"/>
      <c r="DW311" s="307"/>
      <c r="DX311" s="307"/>
      <c r="DY311" s="307"/>
      <c r="DZ311" s="307"/>
      <c r="EA311" s="307"/>
      <c r="EB311" s="307"/>
      <c r="EC311" s="307"/>
      <c r="ED311" s="307"/>
      <c r="EE311" s="307"/>
      <c r="EF311" s="307"/>
      <c r="EG311" s="307"/>
      <c r="EH311" s="307"/>
      <c r="EI311" s="307"/>
      <c r="EJ311" s="307"/>
      <c r="EK311" s="307"/>
    </row>
    <row r="312" spans="1:141" s="299" customFormat="1">
      <c r="A312" s="307"/>
      <c r="B312" s="307"/>
      <c r="C312" s="307"/>
      <c r="D312" s="307"/>
      <c r="E312" s="307"/>
      <c r="F312" s="307"/>
      <c r="G312" s="307"/>
      <c r="H312" s="307"/>
      <c r="I312" s="307"/>
      <c r="J312" s="307"/>
      <c r="K312" s="307"/>
      <c r="L312" s="307"/>
      <c r="M312" s="307"/>
      <c r="N312" s="307"/>
      <c r="O312" s="307"/>
      <c r="P312" s="307"/>
      <c r="Q312" s="307"/>
      <c r="R312" s="307"/>
      <c r="S312" s="307"/>
      <c r="T312" s="307"/>
      <c r="U312" s="307"/>
      <c r="V312" s="307"/>
      <c r="W312" s="307"/>
      <c r="X312" s="307"/>
      <c r="Y312" s="307"/>
      <c r="Z312" s="307"/>
      <c r="AA312" s="307"/>
      <c r="AB312" s="307"/>
      <c r="AC312" s="307"/>
      <c r="AD312" s="307"/>
      <c r="AE312" s="307"/>
      <c r="AF312" s="307"/>
      <c r="AG312" s="307"/>
      <c r="AH312" s="307"/>
      <c r="AI312" s="307"/>
      <c r="AJ312" s="307"/>
      <c r="AK312" s="307"/>
      <c r="AL312" s="307"/>
      <c r="AM312" s="307"/>
      <c r="AN312" s="307"/>
      <c r="AO312" s="307"/>
      <c r="AP312" s="307"/>
      <c r="AQ312" s="307"/>
      <c r="AR312" s="307"/>
      <c r="AS312" s="307"/>
      <c r="AT312" s="307"/>
      <c r="AU312" s="307"/>
      <c r="AV312" s="307"/>
      <c r="AW312" s="307"/>
      <c r="AX312" s="307"/>
      <c r="AY312" s="307"/>
      <c r="AZ312" s="307"/>
      <c r="BA312" s="307"/>
      <c r="BB312" s="307"/>
      <c r="BC312" s="307"/>
      <c r="BD312" s="307"/>
      <c r="BE312" s="307"/>
      <c r="BF312" s="307"/>
      <c r="BG312" s="307"/>
      <c r="BH312" s="307"/>
      <c r="BI312" s="307"/>
      <c r="BJ312" s="307"/>
      <c r="BK312" s="307"/>
      <c r="BL312" s="307"/>
      <c r="BM312" s="307"/>
      <c r="BN312" s="307"/>
      <c r="BO312" s="307"/>
      <c r="BP312" s="307"/>
      <c r="BQ312" s="307"/>
      <c r="BR312" s="307"/>
      <c r="BS312" s="307"/>
      <c r="BT312" s="307"/>
      <c r="BU312" s="307"/>
      <c r="BV312" s="307"/>
      <c r="BW312" s="307"/>
      <c r="BX312" s="307"/>
      <c r="BY312" s="307"/>
      <c r="BZ312" s="307"/>
      <c r="CA312" s="307"/>
      <c r="CB312" s="307"/>
      <c r="CC312" s="307"/>
      <c r="CD312" s="307"/>
      <c r="CE312" s="307"/>
      <c r="CF312" s="307"/>
      <c r="CG312" s="307"/>
      <c r="CH312" s="307"/>
      <c r="CI312" s="307"/>
      <c r="CJ312" s="307"/>
      <c r="CK312" s="307"/>
      <c r="CL312" s="307"/>
      <c r="CM312" s="307"/>
      <c r="CN312" s="307"/>
      <c r="CO312" s="307"/>
      <c r="CP312" s="307"/>
      <c r="CQ312" s="307"/>
      <c r="CR312" s="307"/>
      <c r="CS312" s="307"/>
      <c r="CT312" s="307"/>
      <c r="CU312" s="307"/>
      <c r="CV312" s="307"/>
      <c r="CW312" s="307"/>
      <c r="CX312" s="307"/>
      <c r="CY312" s="307"/>
      <c r="CZ312" s="307"/>
      <c r="DA312" s="307"/>
      <c r="DB312" s="307"/>
      <c r="DC312" s="307"/>
      <c r="DD312" s="307"/>
      <c r="DE312" s="307"/>
      <c r="DF312" s="307"/>
      <c r="DG312" s="307"/>
      <c r="DH312" s="307"/>
      <c r="DI312" s="307"/>
      <c r="DJ312" s="307"/>
      <c r="DK312" s="307"/>
      <c r="DL312" s="307"/>
      <c r="DM312" s="307"/>
      <c r="DN312" s="307"/>
      <c r="DO312" s="307"/>
      <c r="DP312" s="307"/>
      <c r="DQ312" s="307"/>
      <c r="DR312" s="307"/>
      <c r="DS312" s="307"/>
      <c r="DT312" s="307"/>
      <c r="DU312" s="307"/>
      <c r="DV312" s="307"/>
      <c r="DW312" s="307"/>
      <c r="DX312" s="307"/>
      <c r="DY312" s="307"/>
      <c r="DZ312" s="307"/>
      <c r="EA312" s="307"/>
      <c r="EB312" s="307"/>
      <c r="EC312" s="307"/>
      <c r="ED312" s="307"/>
      <c r="EE312" s="307"/>
      <c r="EF312" s="307"/>
      <c r="EG312" s="307"/>
      <c r="EH312" s="307"/>
      <c r="EI312" s="307"/>
      <c r="EJ312" s="307"/>
      <c r="EK312" s="307"/>
    </row>
    <row r="313" spans="1:141" s="299" customFormat="1">
      <c r="A313" s="307"/>
      <c r="B313" s="307"/>
      <c r="C313" s="307"/>
      <c r="D313" s="307"/>
      <c r="E313" s="307"/>
      <c r="F313" s="307"/>
      <c r="G313" s="307"/>
      <c r="H313" s="307"/>
      <c r="I313" s="307"/>
      <c r="J313" s="307"/>
      <c r="K313" s="307"/>
      <c r="L313" s="307"/>
      <c r="M313" s="307"/>
      <c r="N313" s="307"/>
      <c r="O313" s="307"/>
      <c r="P313" s="307"/>
      <c r="Q313" s="307"/>
      <c r="R313" s="307"/>
      <c r="S313" s="307"/>
      <c r="T313" s="307"/>
      <c r="U313" s="307"/>
      <c r="V313" s="307"/>
      <c r="W313" s="307"/>
      <c r="X313" s="307"/>
      <c r="Y313" s="307"/>
      <c r="Z313" s="307"/>
      <c r="AA313" s="307"/>
      <c r="AB313" s="307"/>
      <c r="AC313" s="307"/>
      <c r="AD313" s="307"/>
      <c r="AE313" s="307"/>
      <c r="AF313" s="307"/>
      <c r="AG313" s="307"/>
      <c r="AH313" s="307"/>
      <c r="AI313" s="307"/>
      <c r="AJ313" s="307"/>
      <c r="AK313" s="307"/>
      <c r="AL313" s="307"/>
      <c r="AM313" s="307"/>
      <c r="AN313" s="307"/>
      <c r="AO313" s="307"/>
      <c r="AP313" s="307"/>
      <c r="AQ313" s="307"/>
      <c r="AR313" s="307"/>
      <c r="AS313" s="307"/>
      <c r="AT313" s="307"/>
      <c r="AU313" s="307"/>
      <c r="AV313" s="307"/>
      <c r="AW313" s="307"/>
      <c r="AX313" s="307"/>
      <c r="AY313" s="307"/>
      <c r="AZ313" s="307"/>
      <c r="BA313" s="307"/>
      <c r="BB313" s="307"/>
      <c r="BC313" s="307"/>
      <c r="BD313" s="307"/>
      <c r="BE313" s="307"/>
      <c r="BF313" s="307"/>
      <c r="BG313" s="307"/>
      <c r="BH313" s="307"/>
      <c r="BI313" s="307"/>
      <c r="BJ313" s="307"/>
      <c r="BK313" s="307"/>
      <c r="BL313" s="307"/>
      <c r="BM313" s="307"/>
      <c r="BN313" s="307"/>
      <c r="BO313" s="307"/>
      <c r="BP313" s="307"/>
      <c r="BQ313" s="307"/>
      <c r="BR313" s="307"/>
      <c r="BS313" s="307"/>
      <c r="BT313" s="307"/>
      <c r="BU313" s="307"/>
      <c r="BV313" s="307"/>
      <c r="BW313" s="307"/>
      <c r="BX313" s="307"/>
      <c r="BY313" s="307"/>
      <c r="BZ313" s="307"/>
      <c r="CA313" s="307"/>
      <c r="CB313" s="307"/>
      <c r="CC313" s="307"/>
      <c r="CD313" s="307"/>
      <c r="CE313" s="307"/>
      <c r="CF313" s="307"/>
      <c r="CG313" s="307"/>
      <c r="CH313" s="307"/>
      <c r="CI313" s="307"/>
      <c r="CJ313" s="307"/>
      <c r="CK313" s="307"/>
      <c r="CL313" s="307"/>
      <c r="CM313" s="307"/>
      <c r="CN313" s="307"/>
      <c r="CO313" s="307"/>
      <c r="CP313" s="307"/>
      <c r="CQ313" s="307"/>
      <c r="CR313" s="307"/>
      <c r="CS313" s="307"/>
      <c r="CT313" s="307"/>
      <c r="CU313" s="307"/>
      <c r="CV313" s="307"/>
      <c r="CW313" s="307"/>
      <c r="CX313" s="307"/>
      <c r="CY313" s="307"/>
      <c r="CZ313" s="307"/>
      <c r="DA313" s="307"/>
      <c r="DB313" s="307"/>
      <c r="DC313" s="307"/>
      <c r="DD313" s="307"/>
      <c r="DE313" s="307"/>
      <c r="DF313" s="307"/>
      <c r="DG313" s="307"/>
      <c r="DH313" s="307"/>
      <c r="DI313" s="307"/>
      <c r="DJ313" s="307"/>
      <c r="DK313" s="307"/>
      <c r="DL313" s="307"/>
      <c r="DM313" s="307"/>
      <c r="DN313" s="307"/>
      <c r="DO313" s="307"/>
      <c r="DP313" s="307"/>
      <c r="DQ313" s="307"/>
      <c r="DR313" s="307"/>
      <c r="DS313" s="307"/>
      <c r="DT313" s="307"/>
      <c r="DU313" s="307"/>
      <c r="DV313" s="307"/>
      <c r="DW313" s="307"/>
      <c r="DX313" s="307"/>
      <c r="DY313" s="307"/>
      <c r="DZ313" s="307"/>
      <c r="EA313" s="307"/>
      <c r="EB313" s="307"/>
      <c r="EC313" s="307"/>
      <c r="ED313" s="307"/>
      <c r="EE313" s="307"/>
      <c r="EF313" s="307"/>
      <c r="EG313" s="307"/>
      <c r="EH313" s="307"/>
      <c r="EI313" s="307"/>
      <c r="EJ313" s="307"/>
      <c r="EK313" s="307"/>
    </row>
    <row r="314" spans="1:141" s="299" customFormat="1">
      <c r="A314" s="307"/>
      <c r="B314" s="307"/>
      <c r="C314" s="307"/>
      <c r="D314" s="307"/>
      <c r="E314" s="307"/>
      <c r="F314" s="307"/>
      <c r="G314" s="307"/>
      <c r="H314" s="307"/>
      <c r="I314" s="307"/>
      <c r="J314" s="307"/>
      <c r="K314" s="307"/>
      <c r="L314" s="307"/>
      <c r="M314" s="307"/>
      <c r="N314" s="307"/>
      <c r="O314" s="307"/>
      <c r="P314" s="307"/>
      <c r="Q314" s="307"/>
      <c r="R314" s="307"/>
      <c r="S314" s="307"/>
      <c r="T314" s="307"/>
      <c r="U314" s="307"/>
      <c r="V314" s="307"/>
      <c r="W314" s="307"/>
      <c r="X314" s="307"/>
      <c r="Y314" s="307"/>
      <c r="Z314" s="307"/>
      <c r="AA314" s="307"/>
      <c r="AB314" s="307"/>
      <c r="AC314" s="307"/>
      <c r="AD314" s="307"/>
      <c r="AE314" s="307"/>
      <c r="AF314" s="307"/>
      <c r="AG314" s="307"/>
      <c r="AH314" s="307"/>
      <c r="AI314" s="307"/>
      <c r="AJ314" s="307"/>
      <c r="AK314" s="307"/>
      <c r="AL314" s="307"/>
      <c r="AM314" s="307"/>
      <c r="AN314" s="307"/>
      <c r="AO314" s="307"/>
      <c r="AP314" s="307"/>
      <c r="AQ314" s="307"/>
      <c r="AR314" s="307"/>
      <c r="AS314" s="307"/>
      <c r="AT314" s="307"/>
      <c r="AU314" s="307"/>
      <c r="AV314" s="307"/>
      <c r="AW314" s="307"/>
      <c r="AX314" s="307"/>
      <c r="AY314" s="307"/>
      <c r="AZ314" s="307"/>
      <c r="BA314" s="307"/>
      <c r="BB314" s="307"/>
      <c r="BC314" s="307"/>
      <c r="BD314" s="307"/>
      <c r="BE314" s="307"/>
      <c r="BF314" s="307"/>
      <c r="BG314" s="307"/>
      <c r="BH314" s="307"/>
      <c r="BI314" s="307"/>
      <c r="BJ314" s="307"/>
      <c r="BK314" s="307"/>
      <c r="BL314" s="307"/>
      <c r="BM314" s="307"/>
      <c r="BN314" s="307"/>
      <c r="BO314" s="307"/>
      <c r="BP314" s="307"/>
      <c r="BQ314" s="307"/>
      <c r="BR314" s="307"/>
      <c r="BS314" s="307"/>
      <c r="BT314" s="307"/>
      <c r="BU314" s="307"/>
      <c r="BV314" s="307"/>
      <c r="BW314" s="307"/>
      <c r="BX314" s="307"/>
      <c r="BY314" s="307"/>
      <c r="BZ314" s="307"/>
      <c r="CA314" s="307"/>
      <c r="CB314" s="307"/>
      <c r="CC314" s="307"/>
      <c r="CD314" s="307"/>
      <c r="CE314" s="307"/>
      <c r="CF314" s="307"/>
      <c r="CG314" s="307"/>
      <c r="CH314" s="307"/>
      <c r="CI314" s="307"/>
      <c r="CJ314" s="307"/>
      <c r="CK314" s="307"/>
      <c r="CL314" s="307"/>
      <c r="CM314" s="307"/>
      <c r="CN314" s="307"/>
      <c r="CO314" s="307"/>
      <c r="CP314" s="307"/>
      <c r="CQ314" s="307"/>
      <c r="CR314" s="307"/>
      <c r="CS314" s="307"/>
      <c r="CT314" s="307"/>
      <c r="CU314" s="307"/>
      <c r="CV314" s="307"/>
      <c r="CW314" s="307"/>
      <c r="CX314" s="307"/>
      <c r="CY314" s="307"/>
      <c r="CZ314" s="307"/>
      <c r="DA314" s="307"/>
      <c r="DB314" s="307"/>
      <c r="DC314" s="307"/>
      <c r="DD314" s="307"/>
      <c r="DE314" s="307"/>
      <c r="DF314" s="307"/>
      <c r="DG314" s="307"/>
      <c r="DH314" s="307"/>
      <c r="DI314" s="307"/>
      <c r="DJ314" s="307"/>
      <c r="DK314" s="307"/>
      <c r="DL314" s="307"/>
      <c r="DM314" s="307"/>
      <c r="DN314" s="307"/>
      <c r="DO314" s="307"/>
      <c r="DP314" s="307"/>
      <c r="DQ314" s="307"/>
      <c r="DR314" s="307"/>
      <c r="DS314" s="307"/>
      <c r="DT314" s="307"/>
      <c r="DU314" s="307"/>
      <c r="DV314" s="307"/>
      <c r="DW314" s="307"/>
      <c r="DX314" s="307"/>
      <c r="DY314" s="307"/>
      <c r="DZ314" s="307"/>
      <c r="EA314" s="307"/>
      <c r="EB314" s="307"/>
      <c r="EC314" s="307"/>
      <c r="ED314" s="307"/>
      <c r="EE314" s="307"/>
      <c r="EF314" s="307"/>
      <c r="EG314" s="307"/>
      <c r="EH314" s="307"/>
      <c r="EI314" s="307"/>
      <c r="EJ314" s="307"/>
      <c r="EK314" s="307"/>
    </row>
    <row r="315" spans="1:141" s="299" customFormat="1">
      <c r="A315" s="307"/>
      <c r="B315" s="307"/>
      <c r="C315" s="307"/>
      <c r="D315" s="307"/>
      <c r="E315" s="307"/>
      <c r="F315" s="307"/>
      <c r="G315" s="307"/>
      <c r="H315" s="307"/>
      <c r="I315" s="307"/>
      <c r="J315" s="307"/>
      <c r="K315" s="307"/>
      <c r="L315" s="307"/>
      <c r="M315" s="307"/>
      <c r="N315" s="307"/>
      <c r="O315" s="307"/>
      <c r="P315" s="307"/>
      <c r="Q315" s="307"/>
      <c r="R315" s="307"/>
      <c r="S315" s="307"/>
      <c r="T315" s="307"/>
      <c r="U315" s="307"/>
      <c r="V315" s="307"/>
      <c r="W315" s="307"/>
      <c r="X315" s="307"/>
      <c r="Y315" s="307"/>
      <c r="Z315" s="307"/>
      <c r="AA315" s="307"/>
      <c r="AB315" s="307"/>
      <c r="AC315" s="307"/>
      <c r="AD315" s="307"/>
      <c r="AE315" s="307"/>
      <c r="AF315" s="307"/>
      <c r="AG315" s="307"/>
      <c r="AH315" s="307"/>
      <c r="AI315" s="307"/>
      <c r="AJ315" s="307"/>
      <c r="AK315" s="307"/>
      <c r="AL315" s="307"/>
      <c r="AM315" s="307"/>
      <c r="AN315" s="307"/>
      <c r="AO315" s="307"/>
      <c r="AP315" s="307"/>
      <c r="AQ315" s="307"/>
      <c r="AR315" s="307"/>
      <c r="AS315" s="307"/>
      <c r="AT315" s="307"/>
      <c r="AU315" s="307"/>
      <c r="AV315" s="307"/>
      <c r="AW315" s="307"/>
      <c r="AX315" s="307"/>
      <c r="AY315" s="307"/>
      <c r="AZ315" s="307"/>
      <c r="BA315" s="307"/>
      <c r="BB315" s="307"/>
      <c r="BC315" s="307"/>
      <c r="BD315" s="307"/>
      <c r="BE315" s="307"/>
      <c r="BF315" s="307"/>
      <c r="BG315" s="307"/>
      <c r="BH315" s="307"/>
      <c r="BI315" s="307"/>
      <c r="BJ315" s="307"/>
      <c r="BK315" s="307"/>
      <c r="BL315" s="307"/>
      <c r="BM315" s="307"/>
      <c r="BN315" s="307"/>
      <c r="BO315" s="307"/>
      <c r="BP315" s="307"/>
      <c r="BQ315" s="307"/>
      <c r="BR315" s="307"/>
      <c r="BS315" s="307"/>
      <c r="BT315" s="307"/>
      <c r="BU315" s="307"/>
      <c r="BV315" s="307"/>
      <c r="BW315" s="307"/>
      <c r="BX315" s="307"/>
      <c r="BY315" s="307"/>
      <c r="BZ315" s="307"/>
      <c r="CA315" s="307"/>
      <c r="CB315" s="307"/>
      <c r="CC315" s="307"/>
      <c r="CD315" s="307"/>
      <c r="CE315" s="307"/>
      <c r="CF315" s="307"/>
      <c r="CG315" s="307"/>
      <c r="CH315" s="307"/>
      <c r="CI315" s="307"/>
      <c r="CJ315" s="307"/>
      <c r="CK315" s="307"/>
      <c r="CL315" s="307"/>
      <c r="CM315" s="307"/>
      <c r="CN315" s="307"/>
      <c r="CO315" s="307"/>
      <c r="CP315" s="307"/>
      <c r="CQ315" s="307"/>
      <c r="CR315" s="307"/>
      <c r="CS315" s="307"/>
      <c r="CT315" s="307"/>
      <c r="CU315" s="307"/>
      <c r="CV315" s="307"/>
      <c r="CW315" s="307"/>
      <c r="CX315" s="307"/>
      <c r="CY315" s="307"/>
      <c r="CZ315" s="307"/>
      <c r="DA315" s="307"/>
      <c r="DB315" s="307"/>
      <c r="DC315" s="307"/>
      <c r="DD315" s="307"/>
      <c r="DE315" s="307"/>
      <c r="DF315" s="307"/>
      <c r="DG315" s="307"/>
      <c r="DH315" s="307"/>
      <c r="DI315" s="307"/>
      <c r="DJ315" s="307"/>
      <c r="DK315" s="307"/>
      <c r="DL315" s="307"/>
      <c r="DM315" s="307"/>
      <c r="DN315" s="307"/>
      <c r="DO315" s="307"/>
      <c r="DP315" s="307"/>
      <c r="DQ315" s="307"/>
      <c r="DR315" s="307"/>
      <c r="DS315" s="307"/>
      <c r="DT315" s="307"/>
      <c r="DU315" s="307"/>
      <c r="DV315" s="307"/>
      <c r="DW315" s="307"/>
      <c r="DX315" s="307"/>
      <c r="DY315" s="307"/>
      <c r="DZ315" s="307"/>
      <c r="EA315" s="307"/>
      <c r="EB315" s="307"/>
      <c r="EC315" s="307"/>
      <c r="ED315" s="307"/>
      <c r="EE315" s="307"/>
      <c r="EF315" s="307"/>
      <c r="EG315" s="307"/>
      <c r="EH315" s="307"/>
      <c r="EI315" s="307"/>
      <c r="EJ315" s="307"/>
      <c r="EK315" s="307"/>
    </row>
    <row r="316" spans="1:141" s="299" customFormat="1">
      <c r="A316" s="307"/>
      <c r="B316" s="307"/>
      <c r="C316" s="307"/>
      <c r="D316" s="307"/>
      <c r="E316" s="307"/>
      <c r="F316" s="307"/>
      <c r="G316" s="307"/>
      <c r="H316" s="307"/>
      <c r="I316" s="307"/>
      <c r="J316" s="307"/>
      <c r="K316" s="307"/>
      <c r="L316" s="307"/>
      <c r="M316" s="307"/>
      <c r="N316" s="307"/>
      <c r="O316" s="307"/>
      <c r="P316" s="307"/>
      <c r="Q316" s="307"/>
      <c r="R316" s="307"/>
      <c r="S316" s="307"/>
      <c r="T316" s="307"/>
      <c r="U316" s="307"/>
      <c r="V316" s="307"/>
      <c r="W316" s="307"/>
      <c r="X316" s="307"/>
      <c r="Y316" s="307"/>
      <c r="Z316" s="307"/>
      <c r="AA316" s="307"/>
      <c r="AB316" s="307"/>
      <c r="AC316" s="307"/>
      <c r="AD316" s="307"/>
      <c r="AE316" s="307"/>
      <c r="AF316" s="307"/>
      <c r="AG316" s="307"/>
      <c r="AH316" s="307"/>
      <c r="AI316" s="307"/>
      <c r="AJ316" s="307"/>
      <c r="AK316" s="307"/>
      <c r="AL316" s="307"/>
      <c r="AM316" s="307"/>
      <c r="AN316" s="307"/>
      <c r="AO316" s="307"/>
      <c r="AP316" s="307"/>
      <c r="AQ316" s="307"/>
      <c r="AR316" s="307"/>
      <c r="AS316" s="307"/>
      <c r="AT316" s="307"/>
      <c r="AU316" s="307"/>
      <c r="AV316" s="307"/>
      <c r="AW316" s="307"/>
      <c r="AX316" s="307"/>
      <c r="AY316" s="307"/>
      <c r="AZ316" s="307"/>
      <c r="BA316" s="307"/>
      <c r="BB316" s="307"/>
      <c r="BC316" s="307"/>
      <c r="BD316" s="307"/>
      <c r="BE316" s="307"/>
      <c r="BF316" s="307"/>
      <c r="BG316" s="307"/>
      <c r="BH316" s="307"/>
      <c r="BI316" s="307"/>
      <c r="BJ316" s="307"/>
      <c r="BK316" s="307"/>
      <c r="BL316" s="307"/>
      <c r="BM316" s="307"/>
      <c r="BN316" s="307"/>
      <c r="BO316" s="307"/>
      <c r="BP316" s="307"/>
      <c r="BQ316" s="307"/>
      <c r="BR316" s="307"/>
      <c r="BS316" s="307"/>
      <c r="BT316" s="307"/>
      <c r="BU316" s="307"/>
      <c r="BV316" s="307"/>
      <c r="BW316" s="307"/>
      <c r="BX316" s="307"/>
      <c r="BY316" s="307"/>
      <c r="BZ316" s="307"/>
      <c r="CA316" s="307"/>
      <c r="CB316" s="307"/>
      <c r="CC316" s="307"/>
      <c r="CD316" s="307"/>
      <c r="CE316" s="307"/>
      <c r="CF316" s="307"/>
      <c r="CG316" s="307"/>
      <c r="CH316" s="307"/>
      <c r="CI316" s="307"/>
      <c r="CJ316" s="307"/>
      <c r="CK316" s="307"/>
      <c r="CL316" s="307"/>
      <c r="CM316" s="307"/>
      <c r="CN316" s="307"/>
      <c r="CO316" s="307"/>
      <c r="CP316" s="307"/>
      <c r="CQ316" s="307"/>
      <c r="CR316" s="307"/>
      <c r="CS316" s="307"/>
      <c r="CT316" s="307"/>
      <c r="CU316" s="307"/>
      <c r="CV316" s="307"/>
      <c r="CW316" s="307"/>
      <c r="CX316" s="307"/>
      <c r="CY316" s="307"/>
      <c r="CZ316" s="307"/>
      <c r="DA316" s="307"/>
      <c r="DB316" s="307"/>
      <c r="DC316" s="307"/>
      <c r="DD316" s="307"/>
      <c r="DE316" s="307"/>
      <c r="DF316" s="307"/>
      <c r="DG316" s="307"/>
      <c r="DH316" s="307"/>
      <c r="DI316" s="307"/>
      <c r="DJ316" s="307"/>
      <c r="DK316" s="307"/>
      <c r="DL316" s="307"/>
      <c r="DM316" s="307"/>
      <c r="DN316" s="307"/>
      <c r="DO316" s="307"/>
      <c r="DP316" s="307"/>
      <c r="DQ316" s="307"/>
      <c r="DR316" s="307"/>
      <c r="DS316" s="307"/>
      <c r="DT316" s="307"/>
      <c r="DU316" s="307"/>
      <c r="DV316" s="307"/>
      <c r="DW316" s="307"/>
      <c r="DX316" s="307"/>
      <c r="DY316" s="307"/>
      <c r="DZ316" s="307"/>
      <c r="EA316" s="307"/>
      <c r="EB316" s="307"/>
      <c r="EC316" s="307"/>
      <c r="ED316" s="307"/>
      <c r="EE316" s="307"/>
      <c r="EF316" s="307"/>
      <c r="EG316" s="307"/>
      <c r="EH316" s="307"/>
      <c r="EI316" s="307"/>
      <c r="EJ316" s="307"/>
      <c r="EK316" s="307"/>
    </row>
    <row r="317" spans="1:141" s="299" customFormat="1">
      <c r="A317" s="307"/>
      <c r="B317" s="307"/>
      <c r="C317" s="307"/>
      <c r="D317" s="307"/>
      <c r="E317" s="307"/>
      <c r="F317" s="307"/>
      <c r="G317" s="307"/>
      <c r="H317" s="307"/>
      <c r="I317" s="307"/>
      <c r="J317" s="307"/>
      <c r="K317" s="307"/>
      <c r="L317" s="307"/>
      <c r="M317" s="307"/>
      <c r="N317" s="307"/>
      <c r="O317" s="307"/>
      <c r="P317" s="307"/>
      <c r="Q317" s="307"/>
      <c r="R317" s="307"/>
      <c r="S317" s="307"/>
      <c r="T317" s="307"/>
      <c r="U317" s="307"/>
      <c r="V317" s="307"/>
      <c r="W317" s="307"/>
      <c r="X317" s="307"/>
      <c r="Y317" s="307"/>
      <c r="Z317" s="307"/>
      <c r="AA317" s="307"/>
      <c r="AB317" s="307"/>
      <c r="AC317" s="307"/>
      <c r="AD317" s="307"/>
      <c r="AE317" s="307"/>
      <c r="AF317" s="307"/>
      <c r="AG317" s="307"/>
      <c r="AH317" s="307"/>
      <c r="AI317" s="307"/>
      <c r="AJ317" s="307"/>
      <c r="AK317" s="307"/>
      <c r="AL317" s="307"/>
      <c r="AM317" s="307"/>
      <c r="AN317" s="307"/>
      <c r="AO317" s="307"/>
      <c r="AP317" s="307"/>
      <c r="AQ317" s="307"/>
      <c r="AR317" s="307"/>
      <c r="AS317" s="307"/>
      <c r="AT317" s="307"/>
      <c r="AU317" s="307"/>
      <c r="AV317" s="307"/>
      <c r="AW317" s="307"/>
      <c r="AX317" s="307"/>
      <c r="AY317" s="307"/>
      <c r="AZ317" s="307"/>
      <c r="BA317" s="307"/>
      <c r="BB317" s="307"/>
      <c r="BC317" s="307"/>
      <c r="BD317" s="307"/>
      <c r="BE317" s="307"/>
      <c r="BF317" s="307"/>
      <c r="BG317" s="307"/>
      <c r="BH317" s="307"/>
      <c r="BI317" s="307"/>
      <c r="BJ317" s="307"/>
      <c r="BK317" s="307"/>
      <c r="BL317" s="307"/>
      <c r="BM317" s="307"/>
      <c r="BN317" s="307"/>
      <c r="BO317" s="307"/>
      <c r="BP317" s="307"/>
      <c r="BQ317" s="307"/>
      <c r="BR317" s="307"/>
      <c r="BS317" s="307"/>
      <c r="BT317" s="307"/>
      <c r="BU317" s="307"/>
      <c r="BV317" s="307"/>
      <c r="BW317" s="307"/>
      <c r="BX317" s="307"/>
      <c r="BY317" s="307"/>
      <c r="BZ317" s="307"/>
      <c r="CA317" s="307"/>
      <c r="CB317" s="307"/>
      <c r="CC317" s="307"/>
      <c r="CD317" s="307"/>
      <c r="CE317" s="307"/>
      <c r="CF317" s="307"/>
      <c r="CG317" s="307"/>
      <c r="CH317" s="307"/>
      <c r="CI317" s="307"/>
      <c r="CJ317" s="307"/>
      <c r="CK317" s="307"/>
      <c r="CL317" s="307"/>
      <c r="CM317" s="307"/>
      <c r="CN317" s="307"/>
      <c r="CO317" s="307"/>
      <c r="CP317" s="307"/>
      <c r="CQ317" s="307"/>
      <c r="CR317" s="307"/>
      <c r="CS317" s="307"/>
      <c r="CT317" s="307"/>
      <c r="CU317" s="307"/>
      <c r="CV317" s="307"/>
      <c r="CW317" s="307"/>
      <c r="CX317" s="307"/>
      <c r="CY317" s="307"/>
      <c r="CZ317" s="307"/>
      <c r="DA317" s="307"/>
      <c r="DB317" s="307"/>
      <c r="DC317" s="307"/>
      <c r="DD317" s="307"/>
      <c r="DE317" s="307"/>
      <c r="DF317" s="307"/>
      <c r="DG317" s="307"/>
      <c r="DH317" s="307"/>
      <c r="DI317" s="307"/>
      <c r="DJ317" s="307"/>
      <c r="DK317" s="307"/>
      <c r="DL317" s="307"/>
      <c r="DM317" s="307"/>
      <c r="DN317" s="307"/>
      <c r="DO317" s="307"/>
      <c r="DP317" s="307"/>
      <c r="DQ317" s="307"/>
      <c r="DR317" s="307"/>
      <c r="DS317" s="307"/>
      <c r="DT317" s="307"/>
      <c r="DU317" s="307"/>
      <c r="DV317" s="307"/>
      <c r="DW317" s="307"/>
      <c r="DX317" s="307"/>
      <c r="DY317" s="307"/>
      <c r="DZ317" s="307"/>
      <c r="EA317" s="307"/>
      <c r="EB317" s="307"/>
      <c r="EC317" s="307"/>
      <c r="ED317" s="307"/>
      <c r="EE317" s="307"/>
      <c r="EF317" s="307"/>
      <c r="EG317" s="307"/>
      <c r="EH317" s="307"/>
      <c r="EI317" s="307"/>
      <c r="EJ317" s="307"/>
      <c r="EK317" s="307"/>
    </row>
    <row r="318" spans="1:141" s="299" customFormat="1">
      <c r="A318" s="307"/>
      <c r="B318" s="307"/>
      <c r="C318" s="307"/>
      <c r="D318" s="307"/>
      <c r="E318" s="307"/>
      <c r="F318" s="307"/>
      <c r="G318" s="307"/>
      <c r="H318" s="307"/>
      <c r="I318" s="307"/>
      <c r="J318" s="307"/>
      <c r="K318" s="307"/>
      <c r="L318" s="307"/>
      <c r="M318" s="307"/>
      <c r="N318" s="307"/>
      <c r="O318" s="307"/>
      <c r="P318" s="307"/>
      <c r="Q318" s="307"/>
      <c r="R318" s="307"/>
      <c r="S318" s="307"/>
      <c r="T318" s="307"/>
      <c r="U318" s="307"/>
      <c r="V318" s="307"/>
      <c r="W318" s="307"/>
      <c r="X318" s="307"/>
      <c r="Y318" s="307"/>
      <c r="Z318" s="307"/>
      <c r="AA318" s="307"/>
      <c r="AB318" s="307"/>
      <c r="AC318" s="307"/>
      <c r="AD318" s="307"/>
      <c r="AE318" s="307"/>
      <c r="AF318" s="307"/>
      <c r="AG318" s="307"/>
      <c r="AH318" s="307"/>
      <c r="AI318" s="307"/>
      <c r="AJ318" s="307"/>
      <c r="AK318" s="307"/>
      <c r="AL318" s="307"/>
      <c r="AM318" s="307"/>
      <c r="AN318" s="307"/>
      <c r="AO318" s="307"/>
      <c r="AP318" s="307"/>
      <c r="AQ318" s="307"/>
      <c r="AR318" s="307"/>
      <c r="AS318" s="307"/>
      <c r="AT318" s="307"/>
      <c r="AU318" s="307"/>
      <c r="AV318" s="307"/>
      <c r="AW318" s="307"/>
      <c r="AX318" s="307"/>
      <c r="AY318" s="307"/>
      <c r="AZ318" s="307"/>
      <c r="BA318" s="307"/>
      <c r="BB318" s="307"/>
      <c r="BC318" s="307"/>
      <c r="BD318" s="307"/>
      <c r="BE318" s="307"/>
      <c r="BF318" s="307"/>
      <c r="BG318" s="307"/>
      <c r="BH318" s="307"/>
      <c r="BI318" s="307"/>
      <c r="BJ318" s="307"/>
      <c r="BK318" s="307"/>
      <c r="BL318" s="307"/>
      <c r="BM318" s="307"/>
      <c r="BN318" s="307"/>
      <c r="BO318" s="307"/>
      <c r="BP318" s="307"/>
      <c r="BQ318" s="307"/>
      <c r="BR318" s="307"/>
      <c r="BS318" s="307"/>
      <c r="BT318" s="307"/>
      <c r="BU318" s="307"/>
      <c r="BV318" s="307"/>
      <c r="BW318" s="307"/>
      <c r="BX318" s="307"/>
      <c r="BY318" s="307"/>
      <c r="BZ318" s="307"/>
      <c r="CA318" s="307"/>
      <c r="CB318" s="307"/>
      <c r="CC318" s="307"/>
      <c r="CD318" s="307"/>
      <c r="CE318" s="307"/>
      <c r="CF318" s="307"/>
      <c r="CG318" s="307"/>
      <c r="CH318" s="307"/>
      <c r="CI318" s="307"/>
      <c r="CJ318" s="307"/>
      <c r="CK318" s="307"/>
      <c r="CL318" s="307"/>
      <c r="CM318" s="307"/>
      <c r="CN318" s="307"/>
      <c r="CO318" s="307"/>
      <c r="CP318" s="307"/>
      <c r="CQ318" s="307"/>
      <c r="CR318" s="307"/>
      <c r="CS318" s="307"/>
      <c r="CT318" s="307"/>
      <c r="CU318" s="307"/>
      <c r="CV318" s="307"/>
      <c r="CW318" s="307"/>
      <c r="CX318" s="307"/>
      <c r="CY318" s="307"/>
      <c r="CZ318" s="307"/>
      <c r="DA318" s="307"/>
      <c r="DB318" s="307"/>
      <c r="DC318" s="307"/>
      <c r="DD318" s="307"/>
      <c r="DE318" s="307"/>
      <c r="DF318" s="307"/>
      <c r="DG318" s="307"/>
      <c r="DH318" s="307"/>
      <c r="DI318" s="307"/>
      <c r="DJ318" s="307"/>
      <c r="DK318" s="307"/>
      <c r="DL318" s="307"/>
      <c r="DM318" s="307"/>
      <c r="DN318" s="307"/>
      <c r="DO318" s="307"/>
      <c r="DP318" s="307"/>
      <c r="DQ318" s="307"/>
      <c r="DR318" s="307"/>
      <c r="DS318" s="307"/>
      <c r="DT318" s="307"/>
      <c r="DU318" s="307"/>
      <c r="DV318" s="307"/>
      <c r="DW318" s="307"/>
      <c r="DX318" s="307"/>
      <c r="DY318" s="307"/>
      <c r="DZ318" s="307"/>
      <c r="EA318" s="307"/>
      <c r="EB318" s="307"/>
      <c r="EC318" s="307"/>
      <c r="ED318" s="307"/>
      <c r="EE318" s="307"/>
      <c r="EF318" s="307"/>
      <c r="EG318" s="307"/>
      <c r="EH318" s="307"/>
      <c r="EI318" s="307"/>
      <c r="EJ318" s="307"/>
      <c r="EK318" s="307"/>
    </row>
    <row r="319" spans="1:141" s="299" customFormat="1">
      <c r="A319" s="307"/>
      <c r="B319" s="307"/>
      <c r="C319" s="307"/>
      <c r="D319" s="307"/>
      <c r="E319" s="307"/>
      <c r="F319" s="307"/>
      <c r="G319" s="307"/>
      <c r="H319" s="307"/>
      <c r="I319" s="307"/>
      <c r="J319" s="307"/>
      <c r="K319" s="307"/>
      <c r="L319" s="307"/>
      <c r="M319" s="307"/>
      <c r="N319" s="307"/>
      <c r="O319" s="307"/>
      <c r="P319" s="307"/>
      <c r="Q319" s="307"/>
      <c r="R319" s="307"/>
      <c r="S319" s="307"/>
      <c r="T319" s="307"/>
      <c r="U319" s="307"/>
      <c r="V319" s="307"/>
      <c r="W319" s="307"/>
      <c r="X319" s="307"/>
      <c r="Y319" s="307"/>
      <c r="Z319" s="307"/>
      <c r="AA319" s="307"/>
      <c r="AB319" s="307"/>
      <c r="AC319" s="307"/>
      <c r="AD319" s="307"/>
      <c r="AE319" s="307"/>
      <c r="AF319" s="307"/>
      <c r="AG319" s="307"/>
      <c r="AH319" s="307"/>
      <c r="AI319" s="307"/>
      <c r="AJ319" s="307"/>
      <c r="AK319" s="307"/>
      <c r="AL319" s="307"/>
      <c r="AM319" s="307"/>
      <c r="AN319" s="307"/>
      <c r="AO319" s="307"/>
      <c r="AP319" s="307"/>
      <c r="AQ319" s="307"/>
      <c r="AR319" s="307"/>
      <c r="AS319" s="307"/>
      <c r="AT319" s="307"/>
      <c r="AU319" s="307"/>
      <c r="AV319" s="307"/>
      <c r="AW319" s="307"/>
      <c r="AX319" s="307"/>
      <c r="AY319" s="307"/>
      <c r="AZ319" s="307"/>
      <c r="BA319" s="307"/>
      <c r="BB319" s="307"/>
      <c r="BC319" s="307"/>
      <c r="BD319" s="307"/>
      <c r="BE319" s="307"/>
      <c r="BF319" s="307"/>
      <c r="BG319" s="307"/>
      <c r="BH319" s="307"/>
      <c r="BI319" s="307"/>
      <c r="BJ319" s="307"/>
      <c r="BK319" s="307"/>
      <c r="BL319" s="307"/>
      <c r="BM319" s="307"/>
      <c r="BN319" s="307"/>
      <c r="BO319" s="307"/>
      <c r="BP319" s="307"/>
      <c r="BQ319" s="307"/>
      <c r="BR319" s="307"/>
      <c r="BS319" s="307"/>
      <c r="BT319" s="307"/>
      <c r="BU319" s="307"/>
      <c r="BV319" s="307"/>
      <c r="BW319" s="307"/>
      <c r="BX319" s="307"/>
      <c r="BY319" s="307"/>
      <c r="BZ319" s="307"/>
      <c r="CA319" s="307"/>
      <c r="CB319" s="307"/>
      <c r="CC319" s="307"/>
      <c r="CD319" s="307"/>
      <c r="CE319" s="307"/>
      <c r="CF319" s="307"/>
      <c r="CG319" s="307"/>
      <c r="CH319" s="307"/>
      <c r="CI319" s="307"/>
      <c r="CJ319" s="307"/>
      <c r="CK319" s="307"/>
      <c r="CL319" s="307"/>
      <c r="CM319" s="307"/>
      <c r="CN319" s="307"/>
      <c r="CO319" s="307"/>
      <c r="CP319" s="307"/>
      <c r="CQ319" s="307"/>
      <c r="CR319" s="307"/>
      <c r="CS319" s="307"/>
      <c r="CT319" s="307"/>
      <c r="CU319" s="307"/>
      <c r="CV319" s="307"/>
      <c r="CW319" s="307"/>
      <c r="CX319" s="307"/>
      <c r="CY319" s="307"/>
      <c r="CZ319" s="307"/>
      <c r="DA319" s="307"/>
      <c r="DB319" s="307"/>
      <c r="DC319" s="307"/>
      <c r="DD319" s="307"/>
      <c r="DE319" s="307"/>
      <c r="DF319" s="307"/>
      <c r="DG319" s="307"/>
      <c r="DH319" s="307"/>
      <c r="DI319" s="307"/>
      <c r="DJ319" s="307"/>
      <c r="DK319" s="307"/>
      <c r="DL319" s="307"/>
      <c r="DM319" s="307"/>
      <c r="DN319" s="307"/>
      <c r="DO319" s="307"/>
      <c r="DP319" s="307"/>
      <c r="DQ319" s="307"/>
      <c r="DR319" s="307"/>
      <c r="DS319" s="307"/>
      <c r="DT319" s="307"/>
      <c r="DU319" s="307"/>
      <c r="DV319" s="307"/>
      <c r="DW319" s="307"/>
      <c r="DX319" s="307"/>
      <c r="DY319" s="307"/>
      <c r="DZ319" s="307"/>
      <c r="EA319" s="307"/>
      <c r="EB319" s="307"/>
      <c r="EC319" s="307"/>
      <c r="ED319" s="307"/>
      <c r="EE319" s="307"/>
      <c r="EF319" s="307"/>
      <c r="EG319" s="307"/>
      <c r="EH319" s="307"/>
      <c r="EI319" s="307"/>
      <c r="EJ319" s="307"/>
      <c r="EK319" s="307"/>
    </row>
    <row r="320" spans="1:141" s="299" customFormat="1">
      <c r="A320" s="307"/>
      <c r="B320" s="307"/>
      <c r="C320" s="307"/>
      <c r="D320" s="307"/>
      <c r="E320" s="307"/>
      <c r="F320" s="307"/>
      <c r="G320" s="307"/>
      <c r="H320" s="307"/>
      <c r="I320" s="307"/>
      <c r="J320" s="307"/>
      <c r="K320" s="307"/>
      <c r="L320" s="307"/>
      <c r="M320" s="307"/>
      <c r="N320" s="307"/>
      <c r="O320" s="307"/>
      <c r="P320" s="307"/>
      <c r="Q320" s="307"/>
      <c r="R320" s="307"/>
      <c r="S320" s="307"/>
      <c r="T320" s="307"/>
      <c r="U320" s="307"/>
      <c r="V320" s="307"/>
      <c r="W320" s="307"/>
      <c r="X320" s="307"/>
      <c r="Y320" s="307"/>
      <c r="Z320" s="307"/>
      <c r="AA320" s="307"/>
      <c r="AB320" s="307"/>
      <c r="AC320" s="307"/>
      <c r="AD320" s="307"/>
      <c r="AE320" s="307"/>
      <c r="AF320" s="307"/>
      <c r="AG320" s="307"/>
      <c r="AH320" s="307"/>
      <c r="AI320" s="307"/>
      <c r="AJ320" s="307"/>
      <c r="AK320" s="307"/>
      <c r="AL320" s="307"/>
      <c r="AM320" s="307"/>
      <c r="AN320" s="307"/>
      <c r="AO320" s="307"/>
      <c r="AP320" s="307"/>
      <c r="AQ320" s="307"/>
      <c r="AR320" s="307"/>
      <c r="AS320" s="307"/>
      <c r="AT320" s="307"/>
      <c r="AU320" s="307"/>
      <c r="AV320" s="307"/>
      <c r="AW320" s="307"/>
      <c r="AX320" s="307"/>
      <c r="AY320" s="307"/>
      <c r="AZ320" s="307"/>
      <c r="BA320" s="307"/>
      <c r="BB320" s="307"/>
      <c r="BC320" s="307"/>
      <c r="BD320" s="307"/>
      <c r="BE320" s="307"/>
      <c r="BF320" s="307"/>
      <c r="BG320" s="307"/>
      <c r="BH320" s="307"/>
      <c r="BI320" s="307"/>
      <c r="BJ320" s="307"/>
      <c r="BK320" s="307"/>
      <c r="BL320" s="307"/>
      <c r="BM320" s="307"/>
      <c r="BN320" s="307"/>
      <c r="BO320" s="307"/>
      <c r="BP320" s="307"/>
      <c r="BQ320" s="307"/>
      <c r="BR320" s="307"/>
      <c r="BS320" s="307"/>
      <c r="BT320" s="307"/>
      <c r="BU320" s="307"/>
      <c r="BV320" s="307"/>
      <c r="BW320" s="307"/>
      <c r="BX320" s="307"/>
      <c r="BY320" s="307"/>
      <c r="BZ320" s="307"/>
      <c r="CA320" s="307"/>
      <c r="CB320" s="307"/>
      <c r="CC320" s="307"/>
      <c r="CD320" s="307"/>
      <c r="CE320" s="307"/>
      <c r="CF320" s="307"/>
      <c r="CG320" s="307"/>
      <c r="CH320" s="307"/>
      <c r="CI320" s="307"/>
      <c r="CJ320" s="307"/>
      <c r="CK320" s="307"/>
      <c r="CL320" s="307"/>
      <c r="CM320" s="307"/>
      <c r="CN320" s="307"/>
      <c r="CO320" s="307"/>
      <c r="CP320" s="307"/>
      <c r="CQ320" s="307"/>
      <c r="CR320" s="307"/>
      <c r="CS320" s="307"/>
      <c r="CT320" s="307"/>
      <c r="CU320" s="307"/>
      <c r="CV320" s="307"/>
      <c r="CW320" s="307"/>
      <c r="CX320" s="307"/>
      <c r="CY320" s="307"/>
      <c r="CZ320" s="307"/>
      <c r="DA320" s="307"/>
      <c r="DB320" s="307"/>
      <c r="DC320" s="307"/>
      <c r="DD320" s="307"/>
      <c r="DE320" s="307"/>
      <c r="DF320" s="307"/>
      <c r="DG320" s="307"/>
      <c r="DH320" s="307"/>
      <c r="DI320" s="307"/>
      <c r="DJ320" s="307"/>
      <c r="DK320" s="307"/>
      <c r="DL320" s="307"/>
      <c r="DM320" s="307"/>
      <c r="DN320" s="307"/>
      <c r="DO320" s="307"/>
      <c r="DP320" s="307"/>
      <c r="DQ320" s="307"/>
      <c r="DR320" s="307"/>
      <c r="DS320" s="307"/>
      <c r="DT320" s="307"/>
      <c r="DU320" s="307"/>
      <c r="DV320" s="307"/>
      <c r="DW320" s="307"/>
      <c r="DX320" s="307"/>
      <c r="DY320" s="307"/>
      <c r="DZ320" s="307"/>
      <c r="EA320" s="307"/>
      <c r="EB320" s="307"/>
      <c r="EC320" s="307"/>
      <c r="ED320" s="307"/>
      <c r="EE320" s="307"/>
      <c r="EF320" s="307"/>
      <c r="EG320" s="307"/>
      <c r="EH320" s="307"/>
      <c r="EI320" s="307"/>
      <c r="EJ320" s="307"/>
      <c r="EK320" s="307"/>
    </row>
    <row r="321" spans="1:141" s="299" customFormat="1">
      <c r="A321" s="307"/>
      <c r="B321" s="307"/>
      <c r="C321" s="307"/>
      <c r="D321" s="307"/>
      <c r="E321" s="307"/>
      <c r="F321" s="307"/>
      <c r="G321" s="307"/>
      <c r="H321" s="307"/>
      <c r="I321" s="307"/>
      <c r="J321" s="307"/>
      <c r="K321" s="307"/>
      <c r="L321" s="307"/>
      <c r="M321" s="307"/>
      <c r="N321" s="307"/>
      <c r="O321" s="307"/>
      <c r="P321" s="307"/>
      <c r="Q321" s="307"/>
      <c r="R321" s="307"/>
      <c r="S321" s="307"/>
      <c r="T321" s="307"/>
      <c r="U321" s="307"/>
      <c r="V321" s="307"/>
      <c r="W321" s="307"/>
      <c r="X321" s="307"/>
      <c r="Y321" s="307"/>
      <c r="Z321" s="307"/>
      <c r="AA321" s="307"/>
      <c r="AB321" s="307"/>
      <c r="AC321" s="307"/>
      <c r="AD321" s="307"/>
      <c r="AE321" s="307"/>
      <c r="AF321" s="307"/>
      <c r="AG321" s="307"/>
      <c r="AH321" s="307"/>
      <c r="AI321" s="307"/>
      <c r="AJ321" s="307"/>
      <c r="AK321" s="307"/>
      <c r="AL321" s="307"/>
      <c r="AM321" s="307"/>
      <c r="AN321" s="307"/>
      <c r="AO321" s="307"/>
      <c r="AP321" s="307"/>
      <c r="AQ321" s="307"/>
      <c r="AR321" s="307"/>
      <c r="AS321" s="307"/>
      <c r="AT321" s="307"/>
      <c r="AU321" s="307"/>
      <c r="AV321" s="307"/>
      <c r="AW321" s="307"/>
      <c r="AX321" s="307"/>
      <c r="AY321" s="307"/>
      <c r="AZ321" s="307"/>
      <c r="BA321" s="307"/>
      <c r="BB321" s="307"/>
      <c r="BC321" s="307"/>
      <c r="BD321" s="307"/>
      <c r="BE321" s="307"/>
      <c r="BF321" s="307"/>
      <c r="BG321" s="307"/>
      <c r="BH321" s="307"/>
      <c r="BI321" s="307"/>
      <c r="BJ321" s="307"/>
      <c r="BK321" s="307"/>
      <c r="BL321" s="307"/>
      <c r="BM321" s="307"/>
      <c r="BN321" s="307"/>
      <c r="BO321" s="307"/>
      <c r="BP321" s="307"/>
      <c r="BQ321" s="307"/>
      <c r="BR321" s="307"/>
      <c r="BS321" s="307"/>
      <c r="BT321" s="307"/>
      <c r="BU321" s="307"/>
      <c r="BV321" s="307"/>
      <c r="BW321" s="307"/>
      <c r="BX321" s="307"/>
      <c r="BY321" s="307"/>
      <c r="BZ321" s="307"/>
      <c r="CA321" s="307"/>
      <c r="CB321" s="307"/>
      <c r="CC321" s="307"/>
      <c r="CD321" s="307"/>
      <c r="CE321" s="307"/>
      <c r="CF321" s="307"/>
      <c r="CG321" s="307"/>
      <c r="CH321" s="307"/>
      <c r="CI321" s="307"/>
      <c r="CJ321" s="307"/>
      <c r="CK321" s="307"/>
      <c r="CL321" s="307"/>
      <c r="CM321" s="307"/>
      <c r="CN321" s="307"/>
      <c r="CO321" s="307"/>
      <c r="CP321" s="307"/>
      <c r="CQ321" s="307"/>
      <c r="CR321" s="307"/>
      <c r="CS321" s="307"/>
      <c r="CT321" s="307"/>
      <c r="CU321" s="307"/>
      <c r="CV321" s="307"/>
      <c r="CW321" s="307"/>
      <c r="CX321" s="307"/>
      <c r="CY321" s="307"/>
      <c r="CZ321" s="307"/>
      <c r="DA321" s="307"/>
      <c r="DB321" s="307"/>
      <c r="DC321" s="307"/>
      <c r="DD321" s="307"/>
      <c r="DE321" s="307"/>
      <c r="DF321" s="307"/>
      <c r="DG321" s="307"/>
      <c r="DH321" s="307"/>
      <c r="DI321" s="307"/>
      <c r="DJ321" s="307"/>
      <c r="DK321" s="307"/>
      <c r="DL321" s="307"/>
      <c r="DM321" s="307"/>
      <c r="DN321" s="307"/>
      <c r="DO321" s="307"/>
      <c r="DP321" s="307"/>
      <c r="DQ321" s="307"/>
      <c r="DR321" s="307"/>
      <c r="DS321" s="307"/>
      <c r="DT321" s="307"/>
      <c r="DU321" s="307"/>
      <c r="DV321" s="307"/>
      <c r="DW321" s="307"/>
      <c r="DX321" s="307"/>
      <c r="DY321" s="307"/>
      <c r="DZ321" s="307"/>
      <c r="EA321" s="307"/>
      <c r="EB321" s="307"/>
      <c r="EC321" s="307"/>
      <c r="ED321" s="307"/>
      <c r="EE321" s="307"/>
      <c r="EF321" s="307"/>
      <c r="EG321" s="307"/>
      <c r="EH321" s="307"/>
      <c r="EI321" s="307"/>
      <c r="EJ321" s="307"/>
      <c r="EK321" s="307"/>
    </row>
    <row r="322" spans="1:141" s="299" customFormat="1">
      <c r="A322" s="307"/>
      <c r="B322" s="307"/>
      <c r="C322" s="307"/>
      <c r="D322" s="307"/>
      <c r="E322" s="307"/>
      <c r="F322" s="307"/>
      <c r="G322" s="307"/>
      <c r="H322" s="307"/>
      <c r="I322" s="307"/>
      <c r="J322" s="307"/>
      <c r="K322" s="307"/>
      <c r="L322" s="307"/>
      <c r="M322" s="307"/>
      <c r="N322" s="307"/>
      <c r="O322" s="307"/>
      <c r="P322" s="307"/>
      <c r="Q322" s="307"/>
      <c r="R322" s="307"/>
      <c r="S322" s="307"/>
      <c r="T322" s="307"/>
      <c r="U322" s="307"/>
      <c r="V322" s="307"/>
      <c r="W322" s="307"/>
      <c r="X322" s="307"/>
      <c r="Y322" s="307"/>
      <c r="Z322" s="307"/>
      <c r="AA322" s="307"/>
      <c r="AB322" s="307"/>
      <c r="AC322" s="307"/>
      <c r="AD322" s="307"/>
      <c r="AE322" s="307"/>
      <c r="AF322" s="307"/>
      <c r="AG322" s="307"/>
      <c r="AH322" s="307"/>
      <c r="AI322" s="307"/>
      <c r="AJ322" s="307"/>
      <c r="AK322" s="307"/>
      <c r="AL322" s="307"/>
      <c r="AM322" s="307"/>
      <c r="AN322" s="307"/>
      <c r="AO322" s="307"/>
      <c r="AP322" s="307"/>
      <c r="AQ322" s="307"/>
      <c r="AR322" s="307"/>
      <c r="AS322" s="307"/>
      <c r="AT322" s="307"/>
      <c r="AU322" s="307"/>
      <c r="AV322" s="307"/>
      <c r="AW322" s="307"/>
      <c r="AX322" s="307"/>
      <c r="AY322" s="307"/>
      <c r="AZ322" s="307"/>
      <c r="BA322" s="307"/>
      <c r="BB322" s="307"/>
      <c r="BC322" s="307"/>
      <c r="BD322" s="307"/>
      <c r="BE322" s="307"/>
      <c r="BF322" s="307"/>
      <c r="BG322" s="307"/>
      <c r="BH322" s="307"/>
      <c r="BI322" s="307"/>
      <c r="BJ322" s="307"/>
      <c r="BK322" s="307"/>
      <c r="BL322" s="307"/>
      <c r="BM322" s="307"/>
      <c r="BN322" s="307"/>
      <c r="BO322" s="307"/>
      <c r="BP322" s="307"/>
      <c r="BQ322" s="307"/>
      <c r="BR322" s="307"/>
      <c r="BS322" s="307"/>
      <c r="BT322" s="307"/>
      <c r="BU322" s="307"/>
      <c r="BV322" s="307"/>
      <c r="BW322" s="307"/>
      <c r="BX322" s="307"/>
      <c r="BY322" s="307"/>
      <c r="BZ322" s="307"/>
      <c r="CA322" s="307"/>
      <c r="CB322" s="307"/>
      <c r="CC322" s="307"/>
      <c r="CD322" s="307"/>
      <c r="CE322" s="307"/>
      <c r="CF322" s="307"/>
      <c r="CG322" s="307"/>
      <c r="CH322" s="307"/>
      <c r="CI322" s="307"/>
      <c r="CJ322" s="307"/>
      <c r="CK322" s="307"/>
      <c r="CL322" s="307"/>
      <c r="CM322" s="307"/>
      <c r="CN322" s="307"/>
      <c r="CO322" s="307"/>
      <c r="CP322" s="307"/>
      <c r="CQ322" s="307"/>
      <c r="CR322" s="307"/>
      <c r="CS322" s="307"/>
      <c r="CT322" s="307"/>
      <c r="CU322" s="307"/>
      <c r="CV322" s="307"/>
      <c r="CW322" s="307"/>
      <c r="CX322" s="307"/>
      <c r="CY322" s="307"/>
      <c r="CZ322" s="307"/>
      <c r="DA322" s="307"/>
      <c r="DB322" s="307"/>
      <c r="DC322" s="307"/>
      <c r="DD322" s="307"/>
      <c r="DE322" s="307"/>
      <c r="DF322" s="307"/>
      <c r="DG322" s="307"/>
      <c r="DH322" s="307"/>
      <c r="DI322" s="307"/>
      <c r="DJ322" s="307"/>
      <c r="DK322" s="307"/>
      <c r="DL322" s="307"/>
      <c r="DM322" s="307"/>
      <c r="DN322" s="307"/>
      <c r="DO322" s="307"/>
      <c r="DP322" s="307"/>
      <c r="DQ322" s="307"/>
      <c r="DR322" s="307"/>
      <c r="DS322" s="307"/>
      <c r="DT322" s="307"/>
      <c r="DU322" s="307"/>
      <c r="DV322" s="307"/>
      <c r="DW322" s="307"/>
      <c r="DX322" s="307"/>
      <c r="DY322" s="307"/>
      <c r="DZ322" s="307"/>
      <c r="EA322" s="307"/>
      <c r="EB322" s="307"/>
      <c r="EC322" s="307"/>
      <c r="ED322" s="307"/>
      <c r="EE322" s="307"/>
      <c r="EF322" s="307"/>
      <c r="EG322" s="307"/>
      <c r="EH322" s="307"/>
      <c r="EI322" s="307"/>
      <c r="EJ322" s="307"/>
      <c r="EK322" s="307"/>
    </row>
    <row r="323" spans="1:141" s="299" customFormat="1">
      <c r="A323" s="307"/>
      <c r="B323" s="307"/>
      <c r="C323" s="307"/>
      <c r="D323" s="307"/>
      <c r="E323" s="307"/>
      <c r="F323" s="307"/>
      <c r="G323" s="307"/>
      <c r="H323" s="307"/>
      <c r="I323" s="307"/>
      <c r="J323" s="307"/>
      <c r="K323" s="307"/>
      <c r="L323" s="307"/>
      <c r="M323" s="307"/>
      <c r="N323" s="307"/>
      <c r="O323" s="307"/>
      <c r="P323" s="307"/>
      <c r="Q323" s="307"/>
      <c r="R323" s="307"/>
      <c r="S323" s="307"/>
      <c r="T323" s="307"/>
      <c r="U323" s="307"/>
      <c r="V323" s="307"/>
      <c r="W323" s="307"/>
      <c r="X323" s="307"/>
      <c r="Y323" s="307"/>
      <c r="Z323" s="307"/>
      <c r="AA323" s="307"/>
      <c r="AB323" s="307"/>
      <c r="AC323" s="307"/>
      <c r="AD323" s="307"/>
      <c r="AE323" s="307"/>
      <c r="AF323" s="307"/>
      <c r="AG323" s="307"/>
      <c r="AH323" s="307"/>
      <c r="AI323" s="307"/>
      <c r="AJ323" s="307"/>
      <c r="AK323" s="307"/>
      <c r="AL323" s="307"/>
      <c r="AM323" s="307"/>
      <c r="AN323" s="307"/>
      <c r="AO323" s="307"/>
      <c r="AP323" s="307"/>
      <c r="AQ323" s="307"/>
      <c r="AR323" s="307"/>
      <c r="AS323" s="307"/>
      <c r="AT323" s="307"/>
      <c r="AU323" s="307"/>
      <c r="AV323" s="307"/>
      <c r="AW323" s="307"/>
      <c r="AX323" s="307"/>
      <c r="AY323" s="307"/>
      <c r="AZ323" s="307"/>
      <c r="BA323" s="307"/>
      <c r="BB323" s="307"/>
      <c r="BC323" s="307"/>
      <c r="BD323" s="307"/>
      <c r="BE323" s="307"/>
      <c r="BF323" s="307"/>
      <c r="BG323" s="307"/>
      <c r="BH323" s="307"/>
      <c r="BI323" s="307"/>
      <c r="BJ323" s="307"/>
      <c r="BK323" s="307"/>
      <c r="BL323" s="307"/>
      <c r="BM323" s="307"/>
      <c r="BN323" s="307"/>
      <c r="BO323" s="307"/>
      <c r="BP323" s="307"/>
      <c r="BQ323" s="307"/>
      <c r="BR323" s="307"/>
      <c r="BS323" s="307"/>
      <c r="BT323" s="307"/>
      <c r="BU323" s="307"/>
      <c r="BV323" s="307"/>
      <c r="BW323" s="307"/>
      <c r="BX323" s="307"/>
      <c r="BY323" s="307"/>
      <c r="BZ323" s="307"/>
      <c r="CA323" s="307"/>
      <c r="CB323" s="307"/>
      <c r="CC323" s="307"/>
      <c r="CD323" s="307"/>
      <c r="CE323" s="307"/>
      <c r="CF323" s="307"/>
      <c r="CG323" s="307"/>
      <c r="CH323" s="307"/>
      <c r="CI323" s="307"/>
      <c r="CJ323" s="307"/>
      <c r="CK323" s="307"/>
      <c r="CL323" s="307"/>
      <c r="CM323" s="307"/>
      <c r="CN323" s="307"/>
      <c r="CO323" s="307"/>
      <c r="CP323" s="307"/>
      <c r="CQ323" s="307"/>
      <c r="CR323" s="307"/>
      <c r="CS323" s="307"/>
      <c r="CT323" s="307"/>
      <c r="CU323" s="307"/>
      <c r="CV323" s="307"/>
      <c r="CW323" s="307"/>
      <c r="CX323" s="307"/>
      <c r="CY323" s="307"/>
      <c r="CZ323" s="307"/>
      <c r="DA323" s="307"/>
      <c r="DB323" s="307"/>
      <c r="DC323" s="307"/>
      <c r="DD323" s="307"/>
      <c r="DE323" s="307"/>
      <c r="DF323" s="307"/>
      <c r="DG323" s="307"/>
      <c r="DH323" s="307"/>
      <c r="DI323" s="307"/>
      <c r="DJ323" s="307"/>
      <c r="DK323" s="307"/>
      <c r="DL323" s="307"/>
      <c r="DM323" s="307"/>
      <c r="DN323" s="307"/>
      <c r="DO323" s="307"/>
      <c r="DP323" s="307"/>
      <c r="DQ323" s="307"/>
      <c r="DR323" s="307"/>
      <c r="DS323" s="307"/>
      <c r="DT323" s="307"/>
      <c r="DU323" s="307"/>
      <c r="DV323" s="307"/>
      <c r="DW323" s="307"/>
      <c r="DX323" s="307"/>
      <c r="DY323" s="307"/>
      <c r="DZ323" s="307"/>
      <c r="EA323" s="307"/>
      <c r="EB323" s="307"/>
      <c r="EC323" s="307"/>
      <c r="ED323" s="307"/>
      <c r="EE323" s="307"/>
      <c r="EF323" s="307"/>
      <c r="EG323" s="307"/>
      <c r="EH323" s="307"/>
      <c r="EI323" s="307"/>
      <c r="EJ323" s="307"/>
      <c r="EK323" s="307"/>
    </row>
    <row r="324" spans="1:141" s="299" customFormat="1">
      <c r="A324" s="307"/>
      <c r="B324" s="307"/>
      <c r="C324" s="307"/>
      <c r="D324" s="307"/>
      <c r="E324" s="307"/>
      <c r="F324" s="307"/>
      <c r="G324" s="307"/>
      <c r="H324" s="307"/>
      <c r="I324" s="307"/>
      <c r="J324" s="307"/>
      <c r="K324" s="307"/>
      <c r="L324" s="307"/>
      <c r="M324" s="307"/>
      <c r="N324" s="307"/>
      <c r="O324" s="307"/>
      <c r="P324" s="307"/>
      <c r="Q324" s="307"/>
      <c r="R324" s="307"/>
      <c r="S324" s="307"/>
      <c r="T324" s="307"/>
      <c r="U324" s="307"/>
      <c r="V324" s="307"/>
      <c r="W324" s="307"/>
      <c r="X324" s="307"/>
      <c r="Y324" s="307"/>
      <c r="Z324" s="307"/>
      <c r="AA324" s="307"/>
      <c r="AB324" s="307"/>
      <c r="AC324" s="307"/>
      <c r="AD324" s="307"/>
      <c r="AE324" s="307"/>
      <c r="AF324" s="307"/>
      <c r="AG324" s="307"/>
      <c r="AH324" s="307"/>
      <c r="AI324" s="307"/>
      <c r="AJ324" s="307"/>
      <c r="AK324" s="307"/>
      <c r="AL324" s="307"/>
      <c r="AM324" s="307"/>
      <c r="AN324" s="307"/>
      <c r="AO324" s="307"/>
      <c r="AP324" s="307"/>
      <c r="AQ324" s="307"/>
      <c r="AR324" s="307"/>
      <c r="AS324" s="307"/>
      <c r="AT324" s="307"/>
      <c r="AU324" s="307"/>
      <c r="AV324" s="307"/>
      <c r="AW324" s="307"/>
      <c r="AX324" s="307"/>
      <c r="AY324" s="307"/>
      <c r="AZ324" s="307"/>
      <c r="BA324" s="307"/>
      <c r="BB324" s="307"/>
      <c r="BC324" s="307"/>
      <c r="BD324" s="307"/>
      <c r="BE324" s="307"/>
      <c r="BF324" s="307"/>
      <c r="BG324" s="307"/>
      <c r="BH324" s="307"/>
      <c r="BI324" s="307"/>
      <c r="BJ324" s="307"/>
      <c r="BK324" s="307"/>
      <c r="BL324" s="307"/>
      <c r="BM324" s="307"/>
      <c r="BN324" s="307"/>
      <c r="BO324" s="307"/>
      <c r="BP324" s="307"/>
      <c r="BQ324" s="307"/>
      <c r="BR324" s="307"/>
      <c r="BS324" s="307"/>
      <c r="BT324" s="307"/>
      <c r="BU324" s="307"/>
      <c r="BV324" s="307"/>
      <c r="BW324" s="307"/>
      <c r="BX324" s="307"/>
      <c r="BY324" s="307"/>
      <c r="BZ324" s="307"/>
      <c r="CA324" s="307"/>
      <c r="CB324" s="307"/>
      <c r="CC324" s="307"/>
      <c r="CD324" s="307"/>
      <c r="CE324" s="307"/>
      <c r="CF324" s="307"/>
      <c r="CG324" s="307"/>
      <c r="CH324" s="307"/>
      <c r="CI324" s="307"/>
      <c r="CJ324" s="307"/>
      <c r="CK324" s="307"/>
      <c r="CL324" s="307"/>
      <c r="CM324" s="307"/>
      <c r="CN324" s="307"/>
      <c r="CO324" s="307"/>
      <c r="CP324" s="307"/>
      <c r="CQ324" s="307"/>
      <c r="CR324" s="307"/>
      <c r="CS324" s="307"/>
      <c r="CT324" s="307"/>
      <c r="CU324" s="307"/>
      <c r="CV324" s="307"/>
      <c r="CW324" s="307"/>
      <c r="CX324" s="307"/>
      <c r="CY324" s="307"/>
      <c r="CZ324" s="307"/>
      <c r="DA324" s="307"/>
      <c r="DB324" s="307"/>
      <c r="DC324" s="307"/>
      <c r="DD324" s="307"/>
      <c r="DE324" s="307"/>
      <c r="DF324" s="307"/>
      <c r="DG324" s="307"/>
      <c r="DH324" s="307"/>
      <c r="DI324" s="307"/>
      <c r="DJ324" s="307"/>
      <c r="DK324" s="307"/>
      <c r="DL324" s="307"/>
      <c r="DM324" s="307"/>
      <c r="DN324" s="307"/>
      <c r="DO324" s="307"/>
      <c r="DP324" s="307"/>
      <c r="DQ324" s="307"/>
      <c r="DR324" s="307"/>
      <c r="DS324" s="307"/>
      <c r="DT324" s="307"/>
      <c r="DU324" s="307"/>
      <c r="DV324" s="307"/>
      <c r="DW324" s="307"/>
      <c r="DX324" s="307"/>
      <c r="DY324" s="307"/>
      <c r="DZ324" s="307"/>
      <c r="EA324" s="307"/>
      <c r="EB324" s="307"/>
      <c r="EC324" s="307"/>
      <c r="ED324" s="307"/>
      <c r="EE324" s="307"/>
      <c r="EF324" s="307"/>
      <c r="EG324" s="307"/>
      <c r="EH324" s="307"/>
      <c r="EI324" s="307"/>
      <c r="EJ324" s="307"/>
      <c r="EK324" s="307"/>
    </row>
    <row r="325" spans="1:141" s="299" customFormat="1">
      <c r="A325" s="307"/>
      <c r="B325" s="307"/>
      <c r="C325" s="307"/>
      <c r="D325" s="307"/>
      <c r="E325" s="307"/>
      <c r="F325" s="307"/>
      <c r="G325" s="307"/>
      <c r="H325" s="307"/>
      <c r="I325" s="307"/>
      <c r="J325" s="307"/>
      <c r="K325" s="307"/>
      <c r="L325" s="307"/>
      <c r="M325" s="307"/>
      <c r="N325" s="307"/>
      <c r="O325" s="307"/>
      <c r="P325" s="307"/>
      <c r="Q325" s="307"/>
      <c r="R325" s="307"/>
      <c r="S325" s="307"/>
      <c r="T325" s="307"/>
      <c r="U325" s="307"/>
      <c r="V325" s="307"/>
      <c r="W325" s="307"/>
      <c r="X325" s="307"/>
      <c r="Y325" s="307"/>
      <c r="Z325" s="307"/>
      <c r="AA325" s="307"/>
      <c r="AB325" s="307"/>
      <c r="AC325" s="307"/>
      <c r="AD325" s="307"/>
      <c r="AE325" s="307"/>
      <c r="AF325" s="307"/>
      <c r="AG325" s="307"/>
      <c r="AH325" s="307"/>
      <c r="AI325" s="307"/>
      <c r="AJ325" s="307"/>
      <c r="AK325" s="307"/>
      <c r="AL325" s="307"/>
      <c r="AM325" s="307"/>
      <c r="AN325" s="307"/>
      <c r="AO325" s="307"/>
      <c r="AP325" s="307"/>
      <c r="AQ325" s="307"/>
      <c r="AR325" s="307"/>
      <c r="AS325" s="307"/>
      <c r="AT325" s="307"/>
      <c r="AU325" s="307"/>
      <c r="AV325" s="307"/>
      <c r="AW325" s="307"/>
      <c r="AX325" s="307"/>
      <c r="AY325" s="307"/>
      <c r="AZ325" s="307"/>
      <c r="BA325" s="307"/>
      <c r="BB325" s="307"/>
      <c r="BC325" s="307"/>
      <c r="BD325" s="307"/>
      <c r="BE325" s="307"/>
      <c r="BF325" s="307"/>
      <c r="BG325" s="307"/>
      <c r="BH325" s="307"/>
      <c r="BI325" s="307"/>
      <c r="BJ325" s="307"/>
      <c r="BK325" s="307"/>
      <c r="BL325" s="307"/>
      <c r="BM325" s="307"/>
      <c r="BN325" s="307"/>
      <c r="BO325" s="307"/>
      <c r="BP325" s="307"/>
      <c r="BQ325" s="307"/>
      <c r="BR325" s="307"/>
      <c r="BS325" s="307"/>
      <c r="BT325" s="307"/>
      <c r="BU325" s="307"/>
      <c r="BV325" s="307"/>
      <c r="BW325" s="307"/>
      <c r="BX325" s="307"/>
      <c r="BY325" s="307"/>
      <c r="BZ325" s="307"/>
      <c r="CA325" s="307"/>
      <c r="CB325" s="307"/>
      <c r="CC325" s="307"/>
      <c r="CD325" s="307"/>
      <c r="CE325" s="307"/>
      <c r="CF325" s="307"/>
      <c r="CG325" s="307"/>
      <c r="CH325" s="307"/>
      <c r="CI325" s="307"/>
      <c r="CJ325" s="307"/>
      <c r="CK325" s="307"/>
      <c r="CL325" s="307"/>
      <c r="CM325" s="307"/>
      <c r="CN325" s="307"/>
      <c r="CO325" s="307"/>
      <c r="CP325" s="307"/>
      <c r="CQ325" s="307"/>
      <c r="CR325" s="307"/>
      <c r="CS325" s="307"/>
      <c r="CT325" s="307"/>
      <c r="CU325" s="307"/>
      <c r="CV325" s="307"/>
      <c r="CW325" s="307"/>
      <c r="CX325" s="307"/>
      <c r="CY325" s="307"/>
      <c r="CZ325" s="307"/>
      <c r="DA325" s="307"/>
      <c r="DB325" s="307"/>
      <c r="DC325" s="307"/>
      <c r="DD325" s="307"/>
      <c r="DE325" s="307"/>
      <c r="DF325" s="307"/>
      <c r="DG325" s="307"/>
      <c r="DH325" s="307"/>
      <c r="DI325" s="307"/>
      <c r="DJ325" s="307"/>
      <c r="DK325" s="307"/>
      <c r="DL325" s="307"/>
      <c r="DM325" s="307"/>
      <c r="DN325" s="307"/>
      <c r="DO325" s="307"/>
      <c r="DP325" s="307"/>
      <c r="DQ325" s="307"/>
      <c r="DR325" s="307"/>
      <c r="DS325" s="307"/>
      <c r="DT325" s="307"/>
      <c r="DU325" s="307"/>
      <c r="DV325" s="307"/>
      <c r="DW325" s="307"/>
      <c r="DX325" s="307"/>
      <c r="DY325" s="307"/>
      <c r="DZ325" s="307"/>
      <c r="EA325" s="307"/>
      <c r="EB325" s="307"/>
      <c r="EC325" s="307"/>
      <c r="ED325" s="307"/>
      <c r="EE325" s="307"/>
      <c r="EF325" s="307"/>
      <c r="EG325" s="307"/>
      <c r="EH325" s="307"/>
      <c r="EI325" s="307"/>
      <c r="EJ325" s="307"/>
      <c r="EK325" s="307"/>
    </row>
    <row r="326" spans="1:141" s="299" customFormat="1">
      <c r="A326" s="307"/>
      <c r="B326" s="307"/>
      <c r="C326" s="307"/>
      <c r="D326" s="307"/>
      <c r="E326" s="307"/>
      <c r="F326" s="307"/>
      <c r="G326" s="307"/>
      <c r="H326" s="307"/>
      <c r="I326" s="307"/>
      <c r="J326" s="307"/>
      <c r="K326" s="307"/>
      <c r="L326" s="307"/>
      <c r="M326" s="307"/>
      <c r="N326" s="307"/>
      <c r="O326" s="307"/>
      <c r="P326" s="307"/>
      <c r="Q326" s="307"/>
      <c r="R326" s="307"/>
      <c r="S326" s="307"/>
      <c r="T326" s="307"/>
      <c r="U326" s="307"/>
      <c r="V326" s="307"/>
      <c r="W326" s="307"/>
      <c r="X326" s="307"/>
      <c r="Y326" s="307"/>
      <c r="Z326" s="307"/>
      <c r="AA326" s="307"/>
      <c r="AB326" s="307"/>
      <c r="AC326" s="307"/>
      <c r="AD326" s="307"/>
      <c r="AE326" s="307"/>
      <c r="AF326" s="307"/>
      <c r="AG326" s="307"/>
      <c r="AH326" s="307"/>
      <c r="AI326" s="307"/>
      <c r="AJ326" s="307"/>
      <c r="AK326" s="307"/>
      <c r="AL326" s="307"/>
      <c r="AM326" s="307"/>
      <c r="AN326" s="307"/>
      <c r="AO326" s="307"/>
      <c r="AP326" s="307"/>
      <c r="AQ326" s="307"/>
      <c r="AR326" s="307"/>
      <c r="AS326" s="307"/>
      <c r="AT326" s="307"/>
      <c r="AU326" s="307"/>
      <c r="AV326" s="307"/>
      <c r="AW326" s="307"/>
      <c r="AX326" s="307"/>
      <c r="AY326" s="307"/>
      <c r="AZ326" s="307"/>
      <c r="BA326" s="307"/>
      <c r="BB326" s="307"/>
      <c r="BC326" s="307"/>
      <c r="BD326" s="307"/>
      <c r="BE326" s="307"/>
      <c r="BF326" s="307"/>
      <c r="BG326" s="307"/>
      <c r="BH326" s="307"/>
      <c r="BI326" s="307"/>
      <c r="BJ326" s="307"/>
      <c r="BK326" s="307"/>
      <c r="BL326" s="307"/>
      <c r="BM326" s="307"/>
      <c r="BN326" s="307"/>
      <c r="BO326" s="307"/>
      <c r="BP326" s="307"/>
      <c r="BQ326" s="307"/>
      <c r="BR326" s="307"/>
      <c r="BS326" s="307"/>
      <c r="BT326" s="307"/>
      <c r="BU326" s="307"/>
      <c r="BV326" s="307"/>
      <c r="BW326" s="307"/>
      <c r="BX326" s="307"/>
      <c r="BY326" s="307"/>
      <c r="BZ326" s="307"/>
      <c r="CA326" s="307"/>
      <c r="CB326" s="307"/>
      <c r="CC326" s="307"/>
      <c r="CD326" s="307"/>
      <c r="CE326" s="307"/>
      <c r="CF326" s="307"/>
      <c r="CG326" s="307"/>
      <c r="CH326" s="307"/>
      <c r="CI326" s="307"/>
      <c r="CJ326" s="307"/>
      <c r="CK326" s="307"/>
      <c r="CL326" s="307"/>
      <c r="CM326" s="307"/>
      <c r="CN326" s="307"/>
      <c r="CO326" s="307"/>
      <c r="CP326" s="307"/>
      <c r="CQ326" s="307"/>
      <c r="CR326" s="307"/>
      <c r="CS326" s="307"/>
      <c r="CT326" s="307"/>
      <c r="CU326" s="307"/>
      <c r="CV326" s="307"/>
      <c r="CW326" s="307"/>
      <c r="CX326" s="307"/>
      <c r="CY326" s="307"/>
      <c r="CZ326" s="307"/>
      <c r="DA326" s="307"/>
      <c r="DB326" s="307"/>
      <c r="DC326" s="307"/>
      <c r="DD326" s="307"/>
      <c r="DE326" s="307"/>
      <c r="DF326" s="307"/>
      <c r="DG326" s="307"/>
      <c r="DH326" s="307"/>
      <c r="DI326" s="307"/>
      <c r="DJ326" s="307"/>
      <c r="DK326" s="307"/>
      <c r="DL326" s="307"/>
      <c r="DM326" s="307"/>
      <c r="DN326" s="307"/>
      <c r="DO326" s="307"/>
      <c r="DP326" s="307"/>
      <c r="DQ326" s="307"/>
      <c r="DR326" s="307"/>
      <c r="DS326" s="307"/>
      <c r="DT326" s="307"/>
      <c r="DU326" s="307"/>
      <c r="DV326" s="307"/>
      <c r="DW326" s="307"/>
      <c r="DX326" s="307"/>
      <c r="DY326" s="307"/>
      <c r="DZ326" s="307"/>
      <c r="EA326" s="307"/>
      <c r="EB326" s="307"/>
      <c r="EC326" s="307"/>
      <c r="ED326" s="307"/>
      <c r="EE326" s="307"/>
      <c r="EF326" s="307"/>
      <c r="EG326" s="307"/>
      <c r="EH326" s="307"/>
      <c r="EI326" s="307"/>
      <c r="EJ326" s="307"/>
      <c r="EK326" s="307"/>
    </row>
    <row r="327" spans="1:141" s="299" customFormat="1">
      <c r="A327" s="307"/>
      <c r="B327" s="307"/>
      <c r="C327" s="307"/>
      <c r="D327" s="307"/>
      <c r="E327" s="307"/>
      <c r="F327" s="307"/>
      <c r="G327" s="307"/>
      <c r="H327" s="307"/>
      <c r="I327" s="307"/>
      <c r="J327" s="307"/>
      <c r="K327" s="307"/>
      <c r="L327" s="307"/>
      <c r="M327" s="307"/>
      <c r="N327" s="307"/>
      <c r="O327" s="307"/>
      <c r="P327" s="307"/>
      <c r="Q327" s="307"/>
      <c r="R327" s="307"/>
      <c r="S327" s="307"/>
      <c r="T327" s="307"/>
      <c r="U327" s="307"/>
      <c r="V327" s="307"/>
      <c r="W327" s="307"/>
      <c r="X327" s="307"/>
      <c r="Y327" s="307"/>
      <c r="Z327" s="307"/>
      <c r="AA327" s="307"/>
      <c r="AB327" s="307"/>
      <c r="AC327" s="307"/>
      <c r="AD327" s="307"/>
      <c r="AE327" s="307"/>
      <c r="AF327" s="307"/>
      <c r="AG327" s="307"/>
      <c r="AH327" s="307"/>
      <c r="AI327" s="307"/>
      <c r="AJ327" s="307"/>
      <c r="AK327" s="307"/>
      <c r="AL327" s="307"/>
      <c r="AM327" s="307"/>
      <c r="AN327" s="307"/>
      <c r="AO327" s="307"/>
      <c r="AP327" s="307"/>
      <c r="AQ327" s="307"/>
      <c r="AR327" s="307"/>
      <c r="AS327" s="307"/>
      <c r="AT327" s="307"/>
      <c r="AU327" s="307"/>
      <c r="AV327" s="307"/>
      <c r="AW327" s="307"/>
      <c r="AX327" s="307"/>
      <c r="AY327" s="307"/>
      <c r="AZ327" s="307"/>
      <c r="BA327" s="307"/>
      <c r="BB327" s="307"/>
      <c r="BC327" s="307"/>
      <c r="BD327" s="307"/>
      <c r="BE327" s="307"/>
      <c r="BF327" s="307"/>
      <c r="BG327" s="307"/>
      <c r="BH327" s="307"/>
      <c r="BI327" s="307"/>
      <c r="BJ327" s="307"/>
      <c r="BK327" s="307"/>
      <c r="BL327" s="307"/>
      <c r="BM327" s="307"/>
      <c r="BN327" s="307"/>
      <c r="BO327" s="307"/>
      <c r="BP327" s="307"/>
      <c r="BQ327" s="307"/>
      <c r="BR327" s="307"/>
      <c r="BS327" s="307"/>
      <c r="BT327" s="307"/>
      <c r="BU327" s="307"/>
      <c r="BV327" s="307"/>
      <c r="BW327" s="307"/>
      <c r="BX327" s="307"/>
      <c r="BY327" s="307"/>
      <c r="BZ327" s="307"/>
      <c r="CA327" s="307"/>
      <c r="CB327" s="307"/>
      <c r="CC327" s="307"/>
      <c r="CD327" s="307"/>
      <c r="CE327" s="307"/>
      <c r="CF327" s="307"/>
      <c r="CG327" s="307"/>
      <c r="CH327" s="307"/>
      <c r="CI327" s="307"/>
      <c r="CJ327" s="307"/>
      <c r="CK327" s="307"/>
      <c r="CL327" s="307"/>
      <c r="CM327" s="307"/>
      <c r="CN327" s="307"/>
      <c r="CO327" s="307"/>
      <c r="CP327" s="307"/>
      <c r="CQ327" s="307"/>
      <c r="CR327" s="307"/>
      <c r="CS327" s="307"/>
      <c r="CT327" s="307"/>
      <c r="CU327" s="307"/>
      <c r="CV327" s="307"/>
      <c r="CW327" s="307"/>
      <c r="CX327" s="307"/>
      <c r="CY327" s="307"/>
      <c r="CZ327" s="307"/>
      <c r="DA327" s="307"/>
      <c r="DB327" s="307"/>
      <c r="DC327" s="307"/>
      <c r="DD327" s="307"/>
      <c r="DE327" s="307"/>
      <c r="DF327" s="307"/>
      <c r="DG327" s="307"/>
      <c r="DH327" s="307"/>
      <c r="DI327" s="307"/>
      <c r="DJ327" s="307"/>
      <c r="DK327" s="307"/>
      <c r="DL327" s="307"/>
      <c r="DM327" s="307"/>
      <c r="DN327" s="307"/>
      <c r="DO327" s="307"/>
      <c r="DP327" s="307"/>
      <c r="DQ327" s="307"/>
      <c r="DR327" s="307"/>
      <c r="DS327" s="307"/>
      <c r="DT327" s="307"/>
      <c r="DU327" s="307"/>
      <c r="DV327" s="307"/>
      <c r="DW327" s="307"/>
      <c r="DX327" s="307"/>
      <c r="DY327" s="307"/>
      <c r="DZ327" s="307"/>
      <c r="EA327" s="307"/>
      <c r="EB327" s="307"/>
      <c r="EC327" s="307"/>
      <c r="ED327" s="307"/>
      <c r="EE327" s="307"/>
      <c r="EF327" s="307"/>
      <c r="EG327" s="307"/>
      <c r="EH327" s="307"/>
      <c r="EI327" s="307"/>
      <c r="EJ327" s="307"/>
      <c r="EK327" s="307"/>
    </row>
    <row r="328" spans="1:141" s="299" customFormat="1">
      <c r="A328" s="307"/>
      <c r="B328" s="307"/>
      <c r="C328" s="307"/>
      <c r="D328" s="307"/>
      <c r="E328" s="307"/>
      <c r="F328" s="307"/>
      <c r="G328" s="307"/>
      <c r="H328" s="307"/>
      <c r="I328" s="307"/>
      <c r="J328" s="307"/>
      <c r="K328" s="307"/>
      <c r="L328" s="307"/>
      <c r="M328" s="307"/>
      <c r="N328" s="307"/>
      <c r="O328" s="307"/>
      <c r="P328" s="307"/>
      <c r="Q328" s="307"/>
      <c r="R328" s="307"/>
      <c r="S328" s="307"/>
      <c r="T328" s="307"/>
      <c r="U328" s="307"/>
      <c r="V328" s="307"/>
      <c r="W328" s="307"/>
      <c r="X328" s="307"/>
      <c r="Y328" s="307"/>
      <c r="Z328" s="307"/>
      <c r="AA328" s="307"/>
      <c r="AB328" s="307"/>
      <c r="AC328" s="307"/>
      <c r="AD328" s="307"/>
      <c r="AE328" s="307"/>
      <c r="AF328" s="307"/>
      <c r="AG328" s="307"/>
      <c r="AH328" s="307"/>
      <c r="AI328" s="307"/>
      <c r="AJ328" s="307"/>
      <c r="AK328" s="307"/>
      <c r="AL328" s="307"/>
      <c r="AM328" s="307"/>
      <c r="AN328" s="307"/>
      <c r="AO328" s="307"/>
      <c r="AP328" s="307"/>
      <c r="AQ328" s="307"/>
      <c r="AR328" s="307"/>
      <c r="AS328" s="307"/>
      <c r="AT328" s="307"/>
      <c r="AU328" s="307"/>
      <c r="AV328" s="307"/>
      <c r="AW328" s="307"/>
      <c r="AX328" s="307"/>
      <c r="AY328" s="307"/>
      <c r="AZ328" s="307"/>
      <c r="BA328" s="307"/>
      <c r="BB328" s="307"/>
      <c r="BC328" s="307"/>
      <c r="BD328" s="307"/>
      <c r="BE328" s="307"/>
      <c r="BF328" s="307"/>
      <c r="BG328" s="307"/>
      <c r="BH328" s="307"/>
      <c r="BI328" s="307"/>
      <c r="BJ328" s="307"/>
      <c r="BK328" s="307"/>
      <c r="BL328" s="307"/>
      <c r="BM328" s="307"/>
      <c r="BN328" s="307"/>
      <c r="BO328" s="307"/>
      <c r="BP328" s="307"/>
      <c r="BQ328" s="307"/>
      <c r="BR328" s="307"/>
      <c r="BS328" s="307"/>
      <c r="BT328" s="307"/>
      <c r="BU328" s="307"/>
      <c r="BV328" s="307"/>
      <c r="BW328" s="307"/>
      <c r="BX328" s="307"/>
      <c r="BY328" s="307"/>
      <c r="BZ328" s="307"/>
      <c r="CA328" s="307"/>
      <c r="CB328" s="307"/>
      <c r="CC328" s="307"/>
      <c r="CD328" s="307"/>
      <c r="CE328" s="307"/>
      <c r="CF328" s="307"/>
      <c r="CG328" s="307"/>
      <c r="CH328" s="307"/>
      <c r="CI328" s="307"/>
      <c r="CJ328" s="307"/>
      <c r="CK328" s="307"/>
      <c r="CL328" s="307"/>
      <c r="CM328" s="307"/>
      <c r="CN328" s="307"/>
      <c r="CO328" s="307"/>
      <c r="CP328" s="307"/>
      <c r="CQ328" s="307"/>
      <c r="CR328" s="307"/>
      <c r="CS328" s="307"/>
      <c r="CT328" s="307"/>
      <c r="CU328" s="307"/>
      <c r="CV328" s="307"/>
      <c r="CW328" s="307"/>
      <c r="CX328" s="307"/>
      <c r="CY328" s="307"/>
      <c r="CZ328" s="307"/>
      <c r="DA328" s="307"/>
      <c r="DB328" s="307"/>
      <c r="DC328" s="307"/>
      <c r="DD328" s="307"/>
      <c r="DE328" s="307"/>
      <c r="DF328" s="307"/>
      <c r="DG328" s="307"/>
      <c r="DH328" s="307"/>
      <c r="DI328" s="307"/>
      <c r="DJ328" s="307"/>
      <c r="DK328" s="307"/>
      <c r="DL328" s="307"/>
      <c r="DM328" s="307"/>
      <c r="DN328" s="307"/>
      <c r="DO328" s="307"/>
      <c r="DP328" s="307"/>
      <c r="DQ328" s="307"/>
      <c r="DR328" s="307"/>
      <c r="DS328" s="307"/>
      <c r="DT328" s="307"/>
      <c r="DU328" s="307"/>
      <c r="DV328" s="307"/>
      <c r="DW328" s="307"/>
      <c r="DX328" s="307"/>
      <c r="DY328" s="307"/>
      <c r="DZ328" s="307"/>
      <c r="EA328" s="307"/>
      <c r="EB328" s="307"/>
      <c r="EC328" s="307"/>
      <c r="ED328" s="307"/>
      <c r="EE328" s="307"/>
      <c r="EF328" s="307"/>
      <c r="EG328" s="307"/>
      <c r="EH328" s="307"/>
      <c r="EI328" s="307"/>
      <c r="EJ328" s="307"/>
      <c r="EK328" s="307"/>
    </row>
    <row r="329" spans="1:141" s="299" customFormat="1">
      <c r="A329" s="307"/>
      <c r="B329" s="307"/>
      <c r="C329" s="307"/>
      <c r="D329" s="307"/>
      <c r="E329" s="307"/>
      <c r="F329" s="307"/>
      <c r="G329" s="307"/>
      <c r="H329" s="307"/>
      <c r="I329" s="307"/>
      <c r="J329" s="307"/>
      <c r="K329" s="307"/>
      <c r="L329" s="307"/>
      <c r="M329" s="307"/>
      <c r="N329" s="307"/>
      <c r="O329" s="307"/>
      <c r="P329" s="307"/>
      <c r="Q329" s="307"/>
      <c r="R329" s="307"/>
      <c r="S329" s="307"/>
      <c r="T329" s="307"/>
      <c r="U329" s="307"/>
      <c r="V329" s="307"/>
      <c r="W329" s="307"/>
      <c r="X329" s="307"/>
      <c r="Y329" s="307"/>
      <c r="Z329" s="307"/>
      <c r="AA329" s="307"/>
      <c r="AB329" s="307"/>
      <c r="AC329" s="307"/>
      <c r="AD329" s="307"/>
      <c r="AE329" s="307"/>
      <c r="AF329" s="307"/>
      <c r="AG329" s="307"/>
      <c r="AH329" s="307"/>
      <c r="AI329" s="307"/>
      <c r="AJ329" s="307"/>
      <c r="AK329" s="307"/>
      <c r="AL329" s="307"/>
      <c r="AM329" s="307"/>
      <c r="AN329" s="307"/>
      <c r="AO329" s="307"/>
      <c r="AP329" s="307"/>
      <c r="AQ329" s="307"/>
      <c r="AR329" s="307"/>
      <c r="AS329" s="307"/>
      <c r="AT329" s="307"/>
      <c r="AU329" s="307"/>
      <c r="AV329" s="307"/>
      <c r="AW329" s="307"/>
      <c r="AX329" s="307"/>
      <c r="AY329" s="307"/>
      <c r="AZ329" s="307"/>
      <c r="BA329" s="307"/>
      <c r="BB329" s="307"/>
      <c r="BC329" s="307"/>
      <c r="BD329" s="307"/>
      <c r="BE329" s="307"/>
      <c r="BF329" s="307"/>
      <c r="BG329" s="307"/>
      <c r="BH329" s="307"/>
      <c r="BI329" s="307"/>
      <c r="BJ329" s="307"/>
      <c r="BK329" s="307"/>
      <c r="BL329" s="307"/>
      <c r="BM329" s="307"/>
      <c r="BN329" s="307"/>
      <c r="BO329" s="307"/>
      <c r="BP329" s="307"/>
      <c r="BQ329" s="307"/>
      <c r="BR329" s="307"/>
      <c r="BS329" s="307"/>
      <c r="BT329" s="307"/>
      <c r="BU329" s="307"/>
      <c r="BV329" s="307"/>
      <c r="BW329" s="307"/>
      <c r="BX329" s="307"/>
      <c r="BY329" s="307"/>
      <c r="BZ329" s="307"/>
      <c r="CA329" s="307"/>
      <c r="CB329" s="307"/>
      <c r="CC329" s="307"/>
      <c r="CD329" s="307"/>
      <c r="CE329" s="307"/>
      <c r="CF329" s="307"/>
      <c r="CG329" s="307"/>
      <c r="CH329" s="307"/>
      <c r="CI329" s="307"/>
      <c r="CJ329" s="307"/>
      <c r="CK329" s="307"/>
      <c r="CL329" s="307"/>
      <c r="CM329" s="307"/>
      <c r="CN329" s="307"/>
      <c r="CO329" s="307"/>
      <c r="CP329" s="307"/>
      <c r="CQ329" s="307"/>
      <c r="CR329" s="307"/>
      <c r="CS329" s="307"/>
      <c r="CT329" s="307"/>
      <c r="CU329" s="307"/>
      <c r="CV329" s="307"/>
      <c r="CW329" s="307"/>
      <c r="CX329" s="307"/>
      <c r="CY329" s="307"/>
      <c r="CZ329" s="307"/>
      <c r="DA329" s="307"/>
      <c r="DB329" s="307"/>
      <c r="DC329" s="307"/>
      <c r="DD329" s="307"/>
      <c r="DE329" s="307"/>
      <c r="DF329" s="307"/>
      <c r="DG329" s="307"/>
      <c r="DH329" s="307"/>
      <c r="DI329" s="307"/>
      <c r="DJ329" s="307"/>
      <c r="DK329" s="307"/>
      <c r="DL329" s="307"/>
      <c r="DM329" s="307"/>
      <c r="DN329" s="307"/>
      <c r="DO329" s="307"/>
      <c r="DP329" s="307"/>
      <c r="DQ329" s="307"/>
      <c r="DR329" s="307"/>
      <c r="DS329" s="307"/>
      <c r="DT329" s="307"/>
      <c r="DU329" s="307"/>
      <c r="DV329" s="307"/>
      <c r="DW329" s="307"/>
      <c r="DX329" s="307"/>
      <c r="DY329" s="307"/>
      <c r="DZ329" s="307"/>
      <c r="EA329" s="307"/>
      <c r="EB329" s="307"/>
      <c r="EC329" s="307"/>
      <c r="ED329" s="307"/>
      <c r="EE329" s="307"/>
      <c r="EF329" s="307"/>
      <c r="EG329" s="307"/>
      <c r="EH329" s="307"/>
      <c r="EI329" s="307"/>
      <c r="EJ329" s="307"/>
      <c r="EK329" s="307"/>
    </row>
    <row r="330" spans="1:141" s="299" customFormat="1">
      <c r="A330" s="307"/>
      <c r="B330" s="307"/>
      <c r="C330" s="307"/>
      <c r="D330" s="307"/>
      <c r="E330" s="307"/>
      <c r="F330" s="307"/>
      <c r="G330" s="307"/>
      <c r="H330" s="307"/>
      <c r="I330" s="307"/>
      <c r="J330" s="307"/>
      <c r="K330" s="307"/>
      <c r="L330" s="307"/>
      <c r="M330" s="307"/>
      <c r="N330" s="307"/>
      <c r="O330" s="307"/>
      <c r="P330" s="307"/>
      <c r="Q330" s="307"/>
      <c r="R330" s="307"/>
      <c r="S330" s="307"/>
      <c r="T330" s="307"/>
      <c r="U330" s="307"/>
      <c r="V330" s="307"/>
      <c r="W330" s="307"/>
      <c r="X330" s="307"/>
      <c r="Y330" s="307"/>
      <c r="Z330" s="307"/>
      <c r="AA330" s="307"/>
      <c r="AB330" s="307"/>
      <c r="AC330" s="307"/>
      <c r="AD330" s="307"/>
      <c r="AE330" s="307"/>
      <c r="AF330" s="307"/>
      <c r="AG330" s="307"/>
      <c r="AH330" s="307"/>
      <c r="AI330" s="307"/>
      <c r="AJ330" s="307"/>
      <c r="AK330" s="307"/>
      <c r="AL330" s="307"/>
      <c r="AM330" s="307"/>
      <c r="AN330" s="307"/>
      <c r="AO330" s="307"/>
      <c r="AP330" s="307"/>
      <c r="AQ330" s="307"/>
      <c r="AR330" s="307"/>
      <c r="AS330" s="307"/>
      <c r="AT330" s="307"/>
      <c r="AU330" s="307"/>
      <c r="AV330" s="307"/>
      <c r="AW330" s="307"/>
      <c r="AX330" s="307"/>
      <c r="AY330" s="307"/>
      <c r="AZ330" s="307"/>
      <c r="BA330" s="307"/>
      <c r="BB330" s="307"/>
      <c r="BC330" s="307"/>
      <c r="BD330" s="307"/>
      <c r="BE330" s="307"/>
      <c r="BF330" s="307"/>
      <c r="BG330" s="307"/>
      <c r="BH330" s="307"/>
      <c r="BI330" s="307"/>
      <c r="BJ330" s="307"/>
      <c r="BK330" s="307"/>
      <c r="BL330" s="307"/>
      <c r="BM330" s="307"/>
      <c r="BN330" s="307"/>
      <c r="BO330" s="307"/>
      <c r="BP330" s="307"/>
      <c r="BQ330" s="307"/>
      <c r="BR330" s="307"/>
      <c r="BS330" s="307"/>
      <c r="BT330" s="307"/>
      <c r="BU330" s="307"/>
      <c r="BV330" s="307"/>
      <c r="BW330" s="307"/>
      <c r="BX330" s="307"/>
      <c r="BY330" s="307"/>
      <c r="BZ330" s="307"/>
      <c r="CA330" s="307"/>
      <c r="CB330" s="307"/>
      <c r="CC330" s="307"/>
      <c r="CD330" s="307"/>
      <c r="CE330" s="307"/>
      <c r="CF330" s="307"/>
      <c r="CG330" s="307"/>
      <c r="CH330" s="307"/>
      <c r="CI330" s="307"/>
      <c r="CJ330" s="307"/>
      <c r="CK330" s="307"/>
      <c r="CL330" s="307"/>
      <c r="CM330" s="307"/>
      <c r="CN330" s="307"/>
      <c r="CO330" s="307"/>
      <c r="CP330" s="307"/>
      <c r="CQ330" s="307"/>
      <c r="CR330" s="307"/>
      <c r="CS330" s="307"/>
      <c r="CT330" s="307"/>
      <c r="CU330" s="307"/>
      <c r="CV330" s="307"/>
      <c r="CW330" s="307"/>
      <c r="CX330" s="307"/>
      <c r="CY330" s="307"/>
      <c r="CZ330" s="307"/>
      <c r="DA330" s="307"/>
      <c r="DB330" s="307"/>
      <c r="DC330" s="307"/>
      <c r="DD330" s="307"/>
      <c r="DE330" s="307"/>
      <c r="DF330" s="307"/>
      <c r="DG330" s="307"/>
      <c r="DH330" s="307"/>
      <c r="DI330" s="307"/>
      <c r="DJ330" s="307"/>
      <c r="DK330" s="307"/>
      <c r="DL330" s="307"/>
      <c r="DM330" s="307"/>
      <c r="DN330" s="307"/>
      <c r="DO330" s="307"/>
      <c r="DP330" s="307"/>
      <c r="DQ330" s="307"/>
      <c r="DR330" s="307"/>
      <c r="DS330" s="307"/>
      <c r="DT330" s="307"/>
      <c r="DU330" s="307"/>
      <c r="DV330" s="307"/>
      <c r="DW330" s="307"/>
      <c r="DX330" s="307"/>
      <c r="DY330" s="307"/>
      <c r="DZ330" s="307"/>
      <c r="EA330" s="307"/>
      <c r="EB330" s="307"/>
      <c r="EC330" s="307"/>
      <c r="ED330" s="307"/>
      <c r="EE330" s="307"/>
      <c r="EF330" s="307"/>
      <c r="EG330" s="307"/>
      <c r="EH330" s="307"/>
      <c r="EI330" s="307"/>
      <c r="EJ330" s="307"/>
      <c r="EK330" s="307"/>
    </row>
    <row r="331" spans="1:141" s="299" customFormat="1">
      <c r="A331" s="307"/>
      <c r="B331" s="307"/>
      <c r="C331" s="307"/>
      <c r="D331" s="307"/>
      <c r="E331" s="307"/>
      <c r="F331" s="307"/>
      <c r="G331" s="307"/>
      <c r="H331" s="307"/>
      <c r="I331" s="307"/>
      <c r="J331" s="307"/>
      <c r="K331" s="307"/>
      <c r="L331" s="307"/>
      <c r="M331" s="307"/>
      <c r="N331" s="307"/>
      <c r="O331" s="307"/>
      <c r="P331" s="307"/>
      <c r="Q331" s="307"/>
      <c r="R331" s="307"/>
      <c r="S331" s="307"/>
      <c r="T331" s="307"/>
      <c r="U331" s="307"/>
      <c r="V331" s="307"/>
      <c r="W331" s="307"/>
      <c r="X331" s="307"/>
      <c r="Y331" s="307"/>
      <c r="Z331" s="307"/>
      <c r="AA331" s="307"/>
      <c r="AB331" s="307"/>
      <c r="AC331" s="307"/>
      <c r="AD331" s="307"/>
      <c r="AE331" s="307"/>
      <c r="AF331" s="307"/>
      <c r="AG331" s="307"/>
      <c r="AH331" s="307"/>
      <c r="AI331" s="307"/>
      <c r="AJ331" s="307"/>
      <c r="AK331" s="307"/>
      <c r="AL331" s="307"/>
      <c r="AM331" s="307"/>
      <c r="AN331" s="307"/>
      <c r="AO331" s="307"/>
      <c r="AP331" s="307"/>
      <c r="AQ331" s="307"/>
      <c r="AR331" s="307"/>
      <c r="AS331" s="307"/>
      <c r="AT331" s="307"/>
      <c r="AU331" s="307"/>
      <c r="AV331" s="307"/>
      <c r="AW331" s="307"/>
      <c r="AX331" s="307"/>
      <c r="AY331" s="307"/>
      <c r="AZ331" s="307"/>
      <c r="BA331" s="307"/>
      <c r="BB331" s="307"/>
      <c r="BC331" s="307"/>
      <c r="BD331" s="307"/>
      <c r="BE331" s="307"/>
      <c r="BF331" s="307"/>
      <c r="BG331" s="307"/>
      <c r="BH331" s="307"/>
      <c r="BI331" s="307"/>
      <c r="BJ331" s="307"/>
      <c r="BK331" s="307"/>
      <c r="BL331" s="307"/>
      <c r="BM331" s="307"/>
      <c r="BN331" s="307"/>
      <c r="BO331" s="307"/>
      <c r="BP331" s="307"/>
      <c r="BQ331" s="307"/>
      <c r="BR331" s="307"/>
      <c r="BS331" s="307"/>
      <c r="BT331" s="307"/>
      <c r="BU331" s="307"/>
      <c r="BV331" s="307"/>
      <c r="BW331" s="307"/>
      <c r="BX331" s="307"/>
      <c r="BY331" s="307"/>
      <c r="BZ331" s="307"/>
      <c r="CA331" s="307"/>
      <c r="CB331" s="307"/>
      <c r="CC331" s="307"/>
      <c r="CD331" s="307"/>
      <c r="CE331" s="307"/>
      <c r="CF331" s="307"/>
      <c r="CG331" s="307"/>
      <c r="CH331" s="307"/>
      <c r="CI331" s="307"/>
      <c r="CJ331" s="307"/>
      <c r="CK331" s="307"/>
      <c r="CL331" s="307"/>
      <c r="CM331" s="307"/>
      <c r="CN331" s="307"/>
      <c r="CO331" s="307"/>
      <c r="CP331" s="307"/>
      <c r="CQ331" s="307"/>
      <c r="CR331" s="307"/>
      <c r="CS331" s="307"/>
      <c r="CT331" s="307"/>
      <c r="CU331" s="307"/>
      <c r="CV331" s="307"/>
      <c r="CW331" s="307"/>
      <c r="CX331" s="307"/>
      <c r="CY331" s="307"/>
      <c r="CZ331" s="307"/>
      <c r="DA331" s="307"/>
      <c r="DB331" s="307"/>
      <c r="DC331" s="307"/>
      <c r="DD331" s="307"/>
      <c r="DE331" s="307"/>
      <c r="DF331" s="307"/>
      <c r="DG331" s="307"/>
      <c r="DH331" s="307"/>
      <c r="DI331" s="307"/>
      <c r="DJ331" s="307"/>
      <c r="DK331" s="307"/>
      <c r="DL331" s="307"/>
      <c r="DM331" s="307"/>
      <c r="DN331" s="307"/>
      <c r="DO331" s="307"/>
      <c r="DP331" s="307"/>
      <c r="DQ331" s="307"/>
      <c r="DR331" s="307"/>
      <c r="DS331" s="307"/>
      <c r="DT331" s="307"/>
      <c r="DU331" s="307"/>
      <c r="DV331" s="307"/>
      <c r="DW331" s="307"/>
      <c r="DX331" s="307"/>
      <c r="DY331" s="307"/>
      <c r="DZ331" s="307"/>
      <c r="EA331" s="307"/>
      <c r="EB331" s="307"/>
      <c r="EC331" s="307"/>
      <c r="ED331" s="307"/>
      <c r="EE331" s="307"/>
      <c r="EF331" s="307"/>
      <c r="EG331" s="307"/>
      <c r="EH331" s="307"/>
      <c r="EI331" s="307"/>
      <c r="EJ331" s="307"/>
      <c r="EK331" s="307"/>
    </row>
    <row r="332" spans="1:141" s="299" customFormat="1">
      <c r="A332" s="307"/>
      <c r="B332" s="307"/>
      <c r="C332" s="307"/>
      <c r="D332" s="307"/>
      <c r="E332" s="307"/>
      <c r="F332" s="307"/>
      <c r="G332" s="307"/>
      <c r="H332" s="307"/>
      <c r="I332" s="307"/>
      <c r="J332" s="307"/>
      <c r="K332" s="307"/>
      <c r="L332" s="307"/>
      <c r="M332" s="307"/>
      <c r="N332" s="307"/>
      <c r="O332" s="307"/>
      <c r="P332" s="307"/>
      <c r="Q332" s="307"/>
      <c r="R332" s="307"/>
      <c r="S332" s="307"/>
      <c r="T332" s="307"/>
      <c r="U332" s="307"/>
      <c r="V332" s="307"/>
      <c r="W332" s="307"/>
      <c r="X332" s="307"/>
      <c r="Y332" s="307"/>
      <c r="Z332" s="307"/>
      <c r="AA332" s="307"/>
      <c r="AB332" s="307"/>
      <c r="AC332" s="307"/>
      <c r="AD332" s="307"/>
      <c r="AE332" s="307"/>
      <c r="AF332" s="307"/>
      <c r="AG332" s="307"/>
      <c r="AH332" s="307"/>
      <c r="AI332" s="307"/>
      <c r="AJ332" s="307"/>
      <c r="AK332" s="307"/>
      <c r="AL332" s="307"/>
      <c r="AM332" s="307"/>
      <c r="AN332" s="307"/>
      <c r="AO332" s="307"/>
      <c r="AP332" s="307"/>
      <c r="AQ332" s="307"/>
      <c r="AR332" s="307"/>
      <c r="AS332" s="307"/>
      <c r="AT332" s="307"/>
      <c r="AU332" s="307"/>
      <c r="AV332" s="307"/>
      <c r="AW332" s="307"/>
      <c r="AX332" s="307"/>
      <c r="AY332" s="307"/>
      <c r="AZ332" s="307"/>
      <c r="BA332" s="307"/>
      <c r="BB332" s="307"/>
      <c r="BC332" s="307"/>
      <c r="BD332" s="307"/>
      <c r="BE332" s="307"/>
      <c r="BF332" s="307"/>
      <c r="BG332" s="307"/>
      <c r="BH332" s="307"/>
      <c r="BI332" s="307"/>
      <c r="BJ332" s="307"/>
      <c r="BK332" s="307"/>
      <c r="BL332" s="307"/>
      <c r="BM332" s="307"/>
      <c r="BN332" s="307"/>
      <c r="BO332" s="307"/>
      <c r="BP332" s="307"/>
      <c r="BQ332" s="307"/>
      <c r="BR332" s="307"/>
      <c r="BS332" s="307"/>
      <c r="BT332" s="307"/>
      <c r="BU332" s="307"/>
      <c r="BV332" s="307"/>
      <c r="BW332" s="307"/>
      <c r="BX332" s="307"/>
      <c r="BY332" s="307"/>
      <c r="BZ332" s="307"/>
      <c r="CA332" s="307"/>
      <c r="CB332" s="307"/>
      <c r="CC332" s="307"/>
      <c r="CD332" s="307"/>
      <c r="CE332" s="307"/>
      <c r="CF332" s="307"/>
      <c r="CG332" s="307"/>
      <c r="CH332" s="307"/>
      <c r="CI332" s="307"/>
      <c r="CJ332" s="307"/>
      <c r="CK332" s="307"/>
      <c r="CL332" s="307"/>
      <c r="CM332" s="307"/>
      <c r="CN332" s="307"/>
      <c r="CO332" s="307"/>
      <c r="CP332" s="307"/>
      <c r="CQ332" s="307"/>
      <c r="CR332" s="307"/>
      <c r="CS332" s="307"/>
      <c r="CT332" s="307"/>
      <c r="CU332" s="307"/>
      <c r="CV332" s="307"/>
      <c r="CW332" s="307"/>
      <c r="CX332" s="307"/>
      <c r="CY332" s="307"/>
      <c r="CZ332" s="307"/>
      <c r="DA332" s="307"/>
      <c r="DB332" s="307"/>
      <c r="DC332" s="307"/>
      <c r="DD332" s="307"/>
      <c r="DE332" s="307"/>
      <c r="DF332" s="307"/>
      <c r="DG332" s="307"/>
      <c r="DH332" s="307"/>
      <c r="DI332" s="307"/>
      <c r="DJ332" s="307"/>
      <c r="DK332" s="307"/>
      <c r="DL332" s="307"/>
      <c r="DM332" s="307"/>
      <c r="DN332" s="307"/>
      <c r="DO332" s="307"/>
      <c r="DP332" s="307"/>
      <c r="DQ332" s="307"/>
      <c r="DR332" s="307"/>
      <c r="DS332" s="307"/>
      <c r="DT332" s="307"/>
      <c r="DU332" s="307"/>
      <c r="DV332" s="307"/>
      <c r="DW332" s="307"/>
      <c r="DX332" s="307"/>
      <c r="DY332" s="307"/>
      <c r="DZ332" s="307"/>
      <c r="EA332" s="307"/>
      <c r="EB332" s="307"/>
      <c r="EC332" s="307"/>
      <c r="ED332" s="307"/>
      <c r="EE332" s="307"/>
      <c r="EF332" s="307"/>
      <c r="EG332" s="307"/>
      <c r="EH332" s="307"/>
      <c r="EI332" s="307"/>
      <c r="EJ332" s="307"/>
      <c r="EK332" s="307"/>
    </row>
    <row r="333" spans="1:141" s="299" customFormat="1">
      <c r="A333" s="307"/>
      <c r="B333" s="307"/>
      <c r="C333" s="307"/>
      <c r="D333" s="307"/>
      <c r="E333" s="307"/>
      <c r="F333" s="307"/>
      <c r="G333" s="307"/>
      <c r="H333" s="307"/>
      <c r="I333" s="307"/>
      <c r="J333" s="307"/>
      <c r="K333" s="307"/>
      <c r="L333" s="307"/>
      <c r="M333" s="307"/>
      <c r="N333" s="307"/>
      <c r="O333" s="307"/>
      <c r="P333" s="307"/>
      <c r="Q333" s="307"/>
      <c r="R333" s="307"/>
      <c r="S333" s="307"/>
      <c r="T333" s="307"/>
      <c r="U333" s="307"/>
      <c r="V333" s="307"/>
      <c r="W333" s="307"/>
      <c r="X333" s="307"/>
      <c r="Y333" s="307"/>
      <c r="Z333" s="307"/>
      <c r="AA333" s="307"/>
      <c r="AB333" s="307"/>
      <c r="AC333" s="307"/>
      <c r="AD333" s="307"/>
      <c r="AE333" s="307"/>
      <c r="AF333" s="307"/>
      <c r="AG333" s="307"/>
      <c r="AH333" s="307"/>
      <c r="AI333" s="307"/>
      <c r="AJ333" s="307"/>
      <c r="AK333" s="307"/>
      <c r="AL333" s="307"/>
      <c r="AM333" s="307"/>
      <c r="AN333" s="307"/>
      <c r="AO333" s="307"/>
      <c r="AP333" s="307"/>
      <c r="AQ333" s="307"/>
      <c r="AR333" s="307"/>
      <c r="AS333" s="307"/>
      <c r="AT333" s="307"/>
      <c r="AU333" s="307"/>
      <c r="AV333" s="307"/>
      <c r="AW333" s="307"/>
      <c r="AX333" s="307"/>
      <c r="AY333" s="307"/>
      <c r="AZ333" s="307"/>
      <c r="BA333" s="307"/>
      <c r="BB333" s="307"/>
      <c r="BC333" s="307"/>
      <c r="BD333" s="307"/>
      <c r="BE333" s="307"/>
      <c r="BF333" s="307"/>
      <c r="BG333" s="307"/>
      <c r="BH333" s="307"/>
      <c r="BI333" s="307"/>
      <c r="BJ333" s="307"/>
      <c r="BK333" s="307"/>
      <c r="BL333" s="307"/>
      <c r="BM333" s="307"/>
      <c r="BN333" s="307"/>
      <c r="BO333" s="307"/>
      <c r="BP333" s="307"/>
      <c r="BQ333" s="307"/>
      <c r="BR333" s="307"/>
      <c r="BS333" s="307"/>
      <c r="BT333" s="307"/>
      <c r="BU333" s="307"/>
      <c r="BV333" s="307"/>
      <c r="BW333" s="307"/>
      <c r="BX333" s="307"/>
      <c r="BY333" s="307"/>
      <c r="BZ333" s="307"/>
      <c r="CA333" s="307"/>
      <c r="CB333" s="307"/>
      <c r="CC333" s="307"/>
      <c r="CD333" s="307"/>
      <c r="CE333" s="307"/>
      <c r="CF333" s="307"/>
      <c r="CG333" s="307"/>
      <c r="CH333" s="307"/>
      <c r="CI333" s="307"/>
      <c r="CJ333" s="307"/>
      <c r="CK333" s="307"/>
      <c r="CL333" s="307"/>
      <c r="CM333" s="307"/>
      <c r="CN333" s="307"/>
      <c r="CO333" s="307"/>
      <c r="CP333" s="307"/>
      <c r="CQ333" s="307"/>
      <c r="CR333" s="307"/>
      <c r="CS333" s="307"/>
      <c r="CT333" s="307"/>
      <c r="CU333" s="307"/>
      <c r="CV333" s="307"/>
      <c r="CW333" s="307"/>
      <c r="CX333" s="307"/>
      <c r="CY333" s="307"/>
      <c r="CZ333" s="307"/>
      <c r="DA333" s="307"/>
      <c r="DB333" s="307"/>
      <c r="DC333" s="307"/>
      <c r="DD333" s="307"/>
      <c r="DE333" s="307"/>
      <c r="DF333" s="307"/>
      <c r="DG333" s="307"/>
      <c r="DH333" s="307"/>
      <c r="DI333" s="307"/>
      <c r="DJ333" s="307"/>
      <c r="DK333" s="307"/>
      <c r="DL333" s="307"/>
      <c r="DM333" s="307"/>
      <c r="DN333" s="307"/>
      <c r="DO333" s="307"/>
      <c r="DP333" s="307"/>
      <c r="DQ333" s="307"/>
      <c r="DR333" s="307"/>
      <c r="DS333" s="307"/>
      <c r="DT333" s="307"/>
      <c r="DU333" s="307"/>
      <c r="DV333" s="307"/>
      <c r="DW333" s="307"/>
      <c r="DX333" s="307"/>
      <c r="DY333" s="307"/>
      <c r="DZ333" s="307"/>
      <c r="EA333" s="307"/>
      <c r="EB333" s="307"/>
      <c r="EC333" s="307"/>
      <c r="ED333" s="307"/>
      <c r="EE333" s="307"/>
      <c r="EF333" s="307"/>
      <c r="EG333" s="307"/>
      <c r="EH333" s="307"/>
      <c r="EI333" s="307"/>
      <c r="EJ333" s="307"/>
      <c r="EK333" s="307"/>
    </row>
    <row r="334" spans="1:141" s="299" customFormat="1">
      <c r="A334" s="307"/>
      <c r="B334" s="307"/>
      <c r="C334" s="307"/>
      <c r="D334" s="307"/>
      <c r="E334" s="307"/>
      <c r="F334" s="307"/>
      <c r="G334" s="307"/>
      <c r="H334" s="307"/>
      <c r="I334" s="307"/>
      <c r="J334" s="307"/>
      <c r="K334" s="307"/>
      <c r="L334" s="307"/>
      <c r="M334" s="307"/>
      <c r="N334" s="307"/>
      <c r="O334" s="307"/>
      <c r="P334" s="307"/>
      <c r="Q334" s="307"/>
      <c r="R334" s="307"/>
      <c r="S334" s="307"/>
      <c r="T334" s="307"/>
      <c r="U334" s="307"/>
      <c r="V334" s="307"/>
      <c r="W334" s="307"/>
      <c r="X334" s="307"/>
      <c r="Y334" s="307"/>
      <c r="Z334" s="307"/>
      <c r="AA334" s="307"/>
      <c r="AB334" s="307"/>
      <c r="AC334" s="307"/>
      <c r="AD334" s="307"/>
      <c r="AE334" s="307"/>
      <c r="AF334" s="307"/>
      <c r="AG334" s="307"/>
      <c r="AH334" s="307"/>
      <c r="AI334" s="307"/>
      <c r="AJ334" s="307"/>
      <c r="AK334" s="307"/>
      <c r="AL334" s="307"/>
      <c r="AM334" s="307"/>
      <c r="AN334" s="307"/>
      <c r="AO334" s="307"/>
      <c r="AP334" s="307"/>
      <c r="AQ334" s="307"/>
      <c r="AR334" s="307"/>
      <c r="AS334" s="307"/>
      <c r="AT334" s="307"/>
      <c r="AU334" s="307"/>
      <c r="AV334" s="307"/>
      <c r="AW334" s="307"/>
      <c r="AX334" s="307"/>
      <c r="AY334" s="307"/>
      <c r="AZ334" s="307"/>
      <c r="BA334" s="307"/>
      <c r="BB334" s="307"/>
      <c r="BC334" s="307"/>
      <c r="BD334" s="307"/>
      <c r="BE334" s="307"/>
      <c r="BF334" s="307"/>
      <c r="BG334" s="307"/>
      <c r="BH334" s="307"/>
      <c r="BI334" s="307"/>
      <c r="BJ334" s="307"/>
      <c r="BK334" s="307"/>
      <c r="BL334" s="307"/>
      <c r="BM334" s="307"/>
      <c r="BN334" s="307"/>
      <c r="BO334" s="307"/>
      <c r="BP334" s="307"/>
      <c r="BQ334" s="307"/>
      <c r="BR334" s="307"/>
      <c r="BS334" s="307"/>
      <c r="BT334" s="307"/>
      <c r="BU334" s="307"/>
      <c r="BV334" s="307"/>
      <c r="BW334" s="307"/>
      <c r="BX334" s="307"/>
      <c r="BY334" s="307"/>
      <c r="BZ334" s="307"/>
      <c r="CA334" s="307"/>
      <c r="CB334" s="307"/>
      <c r="CC334" s="307"/>
      <c r="CD334" s="307"/>
      <c r="CE334" s="307"/>
      <c r="CF334" s="307"/>
      <c r="CG334" s="307"/>
      <c r="CH334" s="307"/>
      <c r="CI334" s="307"/>
      <c r="CJ334" s="307"/>
      <c r="CK334" s="307"/>
      <c r="CL334" s="307"/>
      <c r="CM334" s="307"/>
      <c r="CN334" s="307"/>
      <c r="CO334" s="307"/>
      <c r="CP334" s="307"/>
      <c r="CQ334" s="307"/>
      <c r="CR334" s="307"/>
      <c r="CS334" s="307"/>
      <c r="CT334" s="307"/>
      <c r="CU334" s="307"/>
      <c r="CV334" s="307"/>
      <c r="CW334" s="307"/>
      <c r="CX334" s="307"/>
      <c r="CY334" s="307"/>
      <c r="CZ334" s="307"/>
      <c r="DA334" s="307"/>
      <c r="DB334" s="307"/>
      <c r="DC334" s="307"/>
      <c r="DD334" s="307"/>
      <c r="DE334" s="307"/>
      <c r="DF334" s="307"/>
      <c r="DG334" s="307"/>
      <c r="DH334" s="307"/>
      <c r="DI334" s="307"/>
      <c r="DJ334" s="307"/>
      <c r="DK334" s="307"/>
      <c r="DL334" s="307"/>
      <c r="DM334" s="307"/>
      <c r="DN334" s="307"/>
      <c r="DO334" s="307"/>
      <c r="DP334" s="307"/>
      <c r="DQ334" s="307"/>
      <c r="DR334" s="307"/>
      <c r="DS334" s="307"/>
      <c r="DT334" s="307"/>
      <c r="DU334" s="307"/>
      <c r="DV334" s="307"/>
      <c r="DW334" s="307"/>
      <c r="DX334" s="307"/>
      <c r="DY334" s="307"/>
      <c r="DZ334" s="307"/>
      <c r="EA334" s="307"/>
      <c r="EB334" s="307"/>
      <c r="EC334" s="307"/>
      <c r="ED334" s="307"/>
      <c r="EE334" s="307"/>
      <c r="EF334" s="307"/>
      <c r="EG334" s="307"/>
      <c r="EH334" s="307"/>
      <c r="EI334" s="307"/>
      <c r="EJ334" s="307"/>
      <c r="EK334" s="307"/>
    </row>
    <row r="335" spans="1:141" s="299" customFormat="1">
      <c r="A335" s="307"/>
      <c r="B335" s="307"/>
      <c r="C335" s="307"/>
      <c r="D335" s="307"/>
      <c r="E335" s="307"/>
      <c r="F335" s="307"/>
      <c r="G335" s="307"/>
      <c r="H335" s="307"/>
      <c r="I335" s="307"/>
      <c r="J335" s="307"/>
      <c r="K335" s="307"/>
      <c r="L335" s="307"/>
      <c r="M335" s="307"/>
      <c r="N335" s="307"/>
      <c r="O335" s="307"/>
      <c r="P335" s="307"/>
      <c r="Q335" s="307"/>
      <c r="R335" s="307"/>
      <c r="S335" s="307"/>
      <c r="T335" s="307"/>
      <c r="U335" s="307"/>
      <c r="V335" s="307"/>
      <c r="W335" s="307"/>
      <c r="X335" s="307"/>
      <c r="Y335" s="307"/>
      <c r="Z335" s="307"/>
      <c r="AA335" s="307"/>
      <c r="AB335" s="307"/>
      <c r="AC335" s="307"/>
      <c r="AD335" s="307"/>
      <c r="AE335" s="307"/>
      <c r="AF335" s="307"/>
      <c r="AG335" s="307"/>
      <c r="AH335" s="307"/>
      <c r="AI335" s="307"/>
      <c r="AJ335" s="307"/>
      <c r="AK335" s="307"/>
      <c r="AL335" s="307"/>
      <c r="AM335" s="307"/>
      <c r="AN335" s="307"/>
      <c r="AO335" s="307"/>
      <c r="AP335" s="307"/>
      <c r="AQ335" s="307"/>
      <c r="AR335" s="307"/>
      <c r="AS335" s="307"/>
      <c r="AT335" s="307"/>
      <c r="AU335" s="307"/>
      <c r="AV335" s="307"/>
      <c r="AW335" s="307"/>
      <c r="AX335" s="307"/>
      <c r="AY335" s="307"/>
      <c r="AZ335" s="307"/>
      <c r="BA335" s="307"/>
      <c r="BB335" s="307"/>
      <c r="BC335" s="307"/>
      <c r="BD335" s="307"/>
      <c r="BE335" s="307"/>
      <c r="BF335" s="307"/>
      <c r="BG335" s="307"/>
      <c r="BH335" s="307"/>
      <c r="BI335" s="307"/>
      <c r="BJ335" s="307"/>
      <c r="BK335" s="307"/>
      <c r="BL335" s="307"/>
      <c r="BM335" s="307"/>
      <c r="BN335" s="307"/>
      <c r="BO335" s="307"/>
      <c r="BP335" s="307"/>
      <c r="BQ335" s="307"/>
      <c r="BR335" s="307"/>
      <c r="BS335" s="307"/>
      <c r="BT335" s="307"/>
      <c r="BU335" s="307"/>
      <c r="BV335" s="307"/>
      <c r="BW335" s="307"/>
      <c r="BX335" s="307"/>
      <c r="BY335" s="307"/>
      <c r="BZ335" s="307"/>
      <c r="CA335" s="307"/>
      <c r="CB335" s="307"/>
      <c r="CC335" s="307"/>
      <c r="CD335" s="307"/>
      <c r="CE335" s="307"/>
      <c r="CF335" s="307"/>
      <c r="CG335" s="307"/>
      <c r="CH335" s="307"/>
      <c r="CI335" s="307"/>
      <c r="CJ335" s="307"/>
      <c r="CK335" s="307"/>
      <c r="CL335" s="307"/>
      <c r="CM335" s="307"/>
      <c r="CN335" s="307"/>
      <c r="CO335" s="307"/>
      <c r="CP335" s="307"/>
      <c r="CQ335" s="307"/>
      <c r="CR335" s="307"/>
      <c r="CS335" s="307"/>
      <c r="CT335" s="307"/>
      <c r="CU335" s="307"/>
      <c r="CV335" s="307"/>
      <c r="CW335" s="307"/>
      <c r="CX335" s="307"/>
      <c r="CY335" s="307"/>
      <c r="CZ335" s="307"/>
      <c r="DA335" s="307"/>
      <c r="DB335" s="307"/>
      <c r="DC335" s="307"/>
      <c r="DD335" s="307"/>
      <c r="DE335" s="307"/>
      <c r="DF335" s="307"/>
      <c r="DG335" s="307"/>
      <c r="DH335" s="307"/>
      <c r="DI335" s="307"/>
      <c r="DJ335" s="307"/>
      <c r="DK335" s="307"/>
      <c r="DL335" s="307"/>
      <c r="DM335" s="307"/>
      <c r="DN335" s="307"/>
      <c r="DO335" s="307"/>
      <c r="DP335" s="307"/>
      <c r="DQ335" s="307"/>
      <c r="DR335" s="307"/>
      <c r="DS335" s="307"/>
      <c r="DT335" s="307"/>
      <c r="DU335" s="307"/>
      <c r="DV335" s="307"/>
      <c r="DW335" s="307"/>
      <c r="DX335" s="307"/>
      <c r="DY335" s="307"/>
      <c r="DZ335" s="307"/>
      <c r="EA335" s="307"/>
      <c r="EB335" s="307"/>
      <c r="EC335" s="307"/>
      <c r="ED335" s="307"/>
      <c r="EE335" s="307"/>
      <c r="EF335" s="307"/>
      <c r="EG335" s="307"/>
      <c r="EH335" s="307"/>
      <c r="EI335" s="307"/>
      <c r="EJ335" s="307"/>
      <c r="EK335" s="307"/>
    </row>
    <row r="336" spans="1:141" s="299" customFormat="1">
      <c r="A336" s="307"/>
      <c r="B336" s="307"/>
      <c r="C336" s="307"/>
      <c r="D336" s="307"/>
      <c r="E336" s="307"/>
      <c r="F336" s="307"/>
      <c r="G336" s="307"/>
      <c r="H336" s="307"/>
      <c r="I336" s="307"/>
      <c r="J336" s="307"/>
      <c r="K336" s="307"/>
      <c r="L336" s="307"/>
      <c r="M336" s="307"/>
      <c r="N336" s="307"/>
      <c r="O336" s="307"/>
      <c r="P336" s="307"/>
      <c r="Q336" s="307"/>
      <c r="R336" s="307"/>
      <c r="S336" s="307"/>
      <c r="T336" s="307"/>
      <c r="U336" s="307"/>
      <c r="V336" s="307"/>
      <c r="W336" s="307"/>
      <c r="X336" s="307"/>
      <c r="Y336" s="307"/>
      <c r="Z336" s="307"/>
      <c r="AA336" s="307"/>
      <c r="AB336" s="307"/>
      <c r="AC336" s="307"/>
      <c r="AD336" s="307"/>
      <c r="AE336" s="307"/>
      <c r="AF336" s="307"/>
      <c r="AG336" s="307"/>
      <c r="AH336" s="307"/>
      <c r="AI336" s="307"/>
      <c r="AJ336" s="307"/>
      <c r="AK336" s="307"/>
      <c r="AL336" s="307"/>
      <c r="AM336" s="307"/>
      <c r="AN336" s="307"/>
      <c r="AO336" s="307"/>
      <c r="AP336" s="307"/>
      <c r="AQ336" s="307"/>
      <c r="AR336" s="307"/>
      <c r="AS336" s="307"/>
      <c r="AT336" s="307"/>
      <c r="AU336" s="307"/>
      <c r="AV336" s="307"/>
      <c r="AW336" s="307"/>
      <c r="AX336" s="307"/>
      <c r="AY336" s="307"/>
      <c r="AZ336" s="307"/>
      <c r="BA336" s="307"/>
      <c r="BB336" s="307"/>
      <c r="BC336" s="307"/>
      <c r="BD336" s="307"/>
      <c r="BE336" s="307"/>
      <c r="BF336" s="307"/>
      <c r="BG336" s="307"/>
      <c r="BH336" s="307"/>
      <c r="BI336" s="307"/>
      <c r="BJ336" s="307"/>
      <c r="BK336" s="307"/>
      <c r="BL336" s="307"/>
      <c r="BM336" s="307"/>
      <c r="BN336" s="307"/>
      <c r="BO336" s="307"/>
      <c r="BP336" s="307"/>
      <c r="BQ336" s="307"/>
      <c r="BR336" s="307"/>
      <c r="BS336" s="307"/>
      <c r="BT336" s="307"/>
      <c r="BU336" s="307"/>
      <c r="BV336" s="307"/>
      <c r="BW336" s="307"/>
      <c r="BX336" s="307"/>
      <c r="BY336" s="307"/>
      <c r="BZ336" s="307"/>
      <c r="CA336" s="307"/>
      <c r="CB336" s="307"/>
      <c r="CC336" s="307"/>
      <c r="CD336" s="307"/>
      <c r="CE336" s="307"/>
      <c r="CF336" s="307"/>
      <c r="CG336" s="307"/>
      <c r="CH336" s="307"/>
      <c r="CI336" s="307"/>
      <c r="CJ336" s="307"/>
      <c r="CK336" s="307"/>
      <c r="CL336" s="307"/>
      <c r="CM336" s="307"/>
      <c r="CN336" s="307"/>
      <c r="CO336" s="307"/>
      <c r="CP336" s="307"/>
      <c r="CQ336" s="307"/>
      <c r="CR336" s="307"/>
      <c r="CS336" s="307"/>
      <c r="CT336" s="307"/>
      <c r="CU336" s="307"/>
      <c r="CV336" s="307"/>
      <c r="CW336" s="307"/>
      <c r="CX336" s="307"/>
      <c r="CY336" s="307"/>
      <c r="CZ336" s="307"/>
      <c r="DA336" s="307"/>
      <c r="DB336" s="307"/>
      <c r="DC336" s="307"/>
      <c r="DD336" s="307"/>
      <c r="DE336" s="307"/>
      <c r="DF336" s="307"/>
      <c r="DG336" s="307"/>
      <c r="DH336" s="307"/>
      <c r="DI336" s="307"/>
      <c r="DJ336" s="307"/>
      <c r="DK336" s="307"/>
      <c r="DL336" s="307"/>
      <c r="DM336" s="307"/>
      <c r="DN336" s="307"/>
      <c r="DO336" s="307"/>
      <c r="DP336" s="307"/>
      <c r="DQ336" s="307"/>
      <c r="DR336" s="307"/>
      <c r="DS336" s="307"/>
      <c r="DT336" s="307"/>
      <c r="DU336" s="307"/>
      <c r="DV336" s="307"/>
      <c r="DW336" s="307"/>
      <c r="DX336" s="307"/>
      <c r="DY336" s="307"/>
      <c r="DZ336" s="307"/>
      <c r="EA336" s="307"/>
      <c r="EB336" s="307"/>
      <c r="EC336" s="307"/>
      <c r="ED336" s="307"/>
      <c r="EE336" s="307"/>
      <c r="EF336" s="307"/>
      <c r="EG336" s="307"/>
      <c r="EH336" s="307"/>
      <c r="EI336" s="307"/>
      <c r="EJ336" s="307"/>
      <c r="EK336" s="307"/>
    </row>
    <row r="337" spans="1:141" s="299" customFormat="1">
      <c r="A337" s="307"/>
      <c r="B337" s="307"/>
      <c r="C337" s="307"/>
      <c r="D337" s="307"/>
      <c r="E337" s="307"/>
      <c r="F337" s="307"/>
      <c r="G337" s="307"/>
      <c r="H337" s="307"/>
      <c r="I337" s="307"/>
      <c r="J337" s="307"/>
      <c r="K337" s="307"/>
      <c r="L337" s="307"/>
      <c r="M337" s="307"/>
      <c r="N337" s="307"/>
      <c r="O337" s="307"/>
      <c r="P337" s="307"/>
      <c r="Q337" s="307"/>
      <c r="R337" s="307"/>
      <c r="S337" s="307"/>
      <c r="T337" s="307"/>
      <c r="U337" s="307"/>
      <c r="V337" s="307"/>
      <c r="W337" s="307"/>
      <c r="X337" s="307"/>
      <c r="Y337" s="307"/>
      <c r="Z337" s="307"/>
      <c r="AA337" s="307"/>
      <c r="AB337" s="307"/>
      <c r="AC337" s="307"/>
      <c r="AD337" s="307"/>
      <c r="AE337" s="307"/>
      <c r="AF337" s="307"/>
      <c r="AG337" s="307"/>
      <c r="AH337" s="307"/>
      <c r="AI337" s="307"/>
      <c r="AJ337" s="307"/>
      <c r="AK337" s="307"/>
      <c r="AL337" s="307"/>
      <c r="AM337" s="307"/>
      <c r="AN337" s="307"/>
      <c r="AO337" s="307"/>
      <c r="AP337" s="307"/>
      <c r="AQ337" s="307"/>
      <c r="AR337" s="307"/>
      <c r="AS337" s="307"/>
      <c r="AT337" s="307"/>
      <c r="AU337" s="307"/>
      <c r="AV337" s="307"/>
      <c r="AW337" s="307"/>
      <c r="AX337" s="307"/>
      <c r="AY337" s="307"/>
      <c r="AZ337" s="307"/>
      <c r="BA337" s="307"/>
      <c r="BB337" s="307"/>
      <c r="BC337" s="307"/>
      <c r="BD337" s="307"/>
      <c r="BE337" s="307"/>
      <c r="BF337" s="307"/>
      <c r="BG337" s="307"/>
      <c r="BH337" s="307"/>
      <c r="BI337" s="307"/>
      <c r="BJ337" s="307"/>
      <c r="BK337" s="307"/>
      <c r="BL337" s="307"/>
      <c r="BM337" s="307"/>
      <c r="BN337" s="307"/>
      <c r="BO337" s="307"/>
      <c r="BP337" s="307"/>
      <c r="BQ337" s="307"/>
      <c r="BR337" s="307"/>
      <c r="BS337" s="307"/>
      <c r="BT337" s="307"/>
      <c r="BU337" s="307"/>
      <c r="BV337" s="307"/>
      <c r="BW337" s="307"/>
      <c r="BX337" s="307"/>
      <c r="BY337" s="307"/>
      <c r="BZ337" s="307"/>
      <c r="CA337" s="307"/>
      <c r="CB337" s="307"/>
      <c r="CC337" s="307"/>
      <c r="CD337" s="307"/>
      <c r="CE337" s="307"/>
      <c r="CF337" s="307"/>
      <c r="CG337" s="307"/>
      <c r="CH337" s="307"/>
      <c r="CI337" s="307"/>
      <c r="CJ337" s="307"/>
      <c r="CK337" s="307"/>
      <c r="CL337" s="307"/>
      <c r="CM337" s="307"/>
      <c r="CN337" s="307"/>
      <c r="CO337" s="307"/>
      <c r="CP337" s="307"/>
      <c r="CQ337" s="307"/>
      <c r="CR337" s="307"/>
      <c r="CS337" s="307"/>
      <c r="CT337" s="307"/>
      <c r="CU337" s="307"/>
      <c r="CV337" s="307"/>
      <c r="CW337" s="307"/>
      <c r="CX337" s="307"/>
      <c r="CY337" s="307"/>
      <c r="CZ337" s="307"/>
      <c r="DA337" s="307"/>
      <c r="DB337" s="307"/>
      <c r="DC337" s="307"/>
      <c r="DD337" s="307"/>
      <c r="DE337" s="307"/>
      <c r="DF337" s="307"/>
      <c r="DG337" s="307"/>
      <c r="DH337" s="307"/>
      <c r="DI337" s="307"/>
      <c r="DJ337" s="307"/>
      <c r="DK337" s="307"/>
      <c r="DL337" s="307"/>
      <c r="DM337" s="307"/>
      <c r="DN337" s="307"/>
      <c r="DO337" s="307"/>
      <c r="DP337" s="307"/>
      <c r="DQ337" s="307"/>
      <c r="DR337" s="307"/>
      <c r="DS337" s="307"/>
      <c r="DT337" s="307"/>
      <c r="DU337" s="307"/>
      <c r="DV337" s="307"/>
      <c r="DW337" s="307"/>
      <c r="DX337" s="307"/>
      <c r="DY337" s="307"/>
      <c r="DZ337" s="307"/>
      <c r="EA337" s="307"/>
      <c r="EB337" s="307"/>
      <c r="EC337" s="307"/>
      <c r="ED337" s="307"/>
      <c r="EE337" s="307"/>
      <c r="EF337" s="307"/>
      <c r="EG337" s="307"/>
      <c r="EH337" s="307"/>
      <c r="EI337" s="307"/>
      <c r="EJ337" s="307"/>
      <c r="EK337" s="307"/>
    </row>
    <row r="338" spans="1:141" s="299" customFormat="1">
      <c r="A338" s="307"/>
      <c r="B338" s="307"/>
      <c r="C338" s="307"/>
      <c r="D338" s="307"/>
      <c r="E338" s="307"/>
      <c r="F338" s="307"/>
      <c r="G338" s="307"/>
      <c r="H338" s="307"/>
      <c r="I338" s="307"/>
      <c r="J338" s="307"/>
      <c r="K338" s="307"/>
      <c r="L338" s="307"/>
      <c r="M338" s="307"/>
      <c r="N338" s="307"/>
      <c r="O338" s="307"/>
      <c r="P338" s="307"/>
      <c r="Q338" s="307"/>
      <c r="R338" s="307"/>
      <c r="S338" s="307"/>
      <c r="T338" s="307"/>
      <c r="U338" s="307"/>
      <c r="V338" s="307"/>
      <c r="W338" s="307"/>
      <c r="X338" s="307"/>
      <c r="Y338" s="307"/>
      <c r="Z338" s="307"/>
      <c r="AA338" s="307"/>
      <c r="AB338" s="307"/>
      <c r="AC338" s="307"/>
      <c r="AD338" s="307"/>
      <c r="AE338" s="307"/>
      <c r="AF338" s="307"/>
      <c r="AG338" s="307"/>
      <c r="AH338" s="307"/>
      <c r="AI338" s="307"/>
      <c r="AJ338" s="307"/>
      <c r="AK338" s="307"/>
      <c r="AL338" s="307"/>
      <c r="AM338" s="307"/>
      <c r="AN338" s="307"/>
      <c r="AO338" s="307"/>
      <c r="AP338" s="307"/>
      <c r="AQ338" s="307"/>
      <c r="AR338" s="307"/>
      <c r="AS338" s="307"/>
      <c r="AT338" s="307"/>
      <c r="AU338" s="307"/>
      <c r="AV338" s="307"/>
      <c r="AW338" s="307"/>
      <c r="AX338" s="307"/>
      <c r="AY338" s="307"/>
      <c r="AZ338" s="307"/>
      <c r="BA338" s="307"/>
      <c r="BB338" s="307"/>
      <c r="BC338" s="307"/>
      <c r="BD338" s="307"/>
      <c r="BE338" s="307"/>
      <c r="BF338" s="307"/>
      <c r="BG338" s="307"/>
      <c r="BH338" s="307"/>
      <c r="BI338" s="307"/>
      <c r="BJ338" s="307"/>
      <c r="BK338" s="307"/>
      <c r="BL338" s="307"/>
      <c r="BM338" s="307"/>
      <c r="BN338" s="307"/>
      <c r="BO338" s="307"/>
      <c r="BP338" s="307"/>
      <c r="BQ338" s="307"/>
      <c r="BR338" s="307"/>
      <c r="BS338" s="307"/>
      <c r="BT338" s="307"/>
      <c r="BU338" s="307"/>
      <c r="BV338" s="307"/>
      <c r="BW338" s="307"/>
      <c r="BX338" s="307"/>
      <c r="BY338" s="307"/>
      <c r="BZ338" s="307"/>
      <c r="CA338" s="307"/>
      <c r="CB338" s="307"/>
      <c r="CC338" s="307"/>
      <c r="CD338" s="307"/>
      <c r="CE338" s="307"/>
      <c r="CF338" s="307"/>
      <c r="CG338" s="307"/>
      <c r="CH338" s="307"/>
      <c r="CI338" s="307"/>
      <c r="CJ338" s="307"/>
      <c r="CK338" s="307"/>
      <c r="CL338" s="307"/>
      <c r="CM338" s="307"/>
      <c r="CN338" s="307"/>
      <c r="CO338" s="307"/>
      <c r="CP338" s="307"/>
      <c r="CQ338" s="307"/>
      <c r="CR338" s="307"/>
      <c r="CS338" s="307"/>
      <c r="CT338" s="307"/>
      <c r="CU338" s="307"/>
      <c r="CV338" s="307"/>
      <c r="CW338" s="307"/>
      <c r="CX338" s="307"/>
      <c r="CY338" s="307"/>
      <c r="CZ338" s="307"/>
      <c r="DA338" s="307"/>
      <c r="DB338" s="307"/>
      <c r="DC338" s="307"/>
      <c r="DD338" s="307"/>
      <c r="DE338" s="307"/>
      <c r="DF338" s="307"/>
      <c r="DG338" s="307"/>
      <c r="DH338" s="307"/>
      <c r="DI338" s="307"/>
      <c r="DJ338" s="307"/>
      <c r="DK338" s="307"/>
      <c r="DL338" s="307"/>
      <c r="DM338" s="307"/>
      <c r="DN338" s="307"/>
      <c r="DO338" s="307"/>
      <c r="DP338" s="307"/>
      <c r="DQ338" s="307"/>
      <c r="DR338" s="307"/>
      <c r="DS338" s="307"/>
      <c r="DT338" s="307"/>
      <c r="DU338" s="307"/>
      <c r="DV338" s="307"/>
      <c r="DW338" s="307"/>
      <c r="DX338" s="307"/>
      <c r="DY338" s="307"/>
      <c r="DZ338" s="307"/>
      <c r="EA338" s="307"/>
      <c r="EB338" s="307"/>
      <c r="EC338" s="307"/>
      <c r="ED338" s="307"/>
      <c r="EE338" s="307"/>
      <c r="EF338" s="307"/>
      <c r="EG338" s="307"/>
      <c r="EH338" s="307"/>
      <c r="EI338" s="307"/>
      <c r="EJ338" s="307"/>
      <c r="EK338" s="307"/>
    </row>
    <row r="339" spans="1:141" s="299" customFormat="1">
      <c r="A339" s="307"/>
      <c r="B339" s="307"/>
      <c r="C339" s="307"/>
      <c r="D339" s="307"/>
      <c r="E339" s="307"/>
      <c r="F339" s="307"/>
      <c r="G339" s="307"/>
      <c r="H339" s="307"/>
      <c r="I339" s="307"/>
      <c r="J339" s="307"/>
      <c r="K339" s="307"/>
      <c r="L339" s="307"/>
      <c r="M339" s="307"/>
      <c r="N339" s="307"/>
      <c r="O339" s="307"/>
      <c r="P339" s="307"/>
      <c r="Q339" s="307"/>
      <c r="R339" s="307"/>
      <c r="S339" s="307"/>
      <c r="T339" s="307"/>
      <c r="U339" s="307"/>
      <c r="V339" s="307"/>
      <c r="W339" s="307"/>
      <c r="X339" s="307"/>
      <c r="Y339" s="307"/>
      <c r="Z339" s="307"/>
      <c r="AA339" s="307"/>
      <c r="AB339" s="307"/>
      <c r="AC339" s="307"/>
      <c r="AD339" s="307"/>
      <c r="AE339" s="307"/>
      <c r="AF339" s="307"/>
      <c r="AG339" s="307"/>
      <c r="AH339" s="307"/>
      <c r="AI339" s="307"/>
      <c r="AJ339" s="307"/>
      <c r="AK339" s="307"/>
      <c r="AL339" s="307"/>
      <c r="AM339" s="307"/>
      <c r="AN339" s="307"/>
      <c r="AO339" s="307"/>
      <c r="AP339" s="307"/>
      <c r="AQ339" s="307"/>
      <c r="AR339" s="307"/>
      <c r="AS339" s="307"/>
      <c r="AT339" s="307"/>
      <c r="AU339" s="307"/>
      <c r="AV339" s="307"/>
      <c r="AW339" s="307"/>
      <c r="AX339" s="307"/>
      <c r="AY339" s="307"/>
      <c r="AZ339" s="307"/>
      <c r="BA339" s="307"/>
      <c r="BB339" s="307"/>
      <c r="BC339" s="307"/>
      <c r="BD339" s="307"/>
      <c r="BE339" s="307"/>
      <c r="BF339" s="307"/>
      <c r="BG339" s="307"/>
      <c r="BH339" s="307"/>
      <c r="BI339" s="307"/>
      <c r="BJ339" s="307"/>
      <c r="BK339" s="307"/>
      <c r="BL339" s="307"/>
      <c r="BM339" s="307"/>
      <c r="BN339" s="307"/>
      <c r="BO339" s="307"/>
      <c r="BP339" s="307"/>
      <c r="BQ339" s="307"/>
      <c r="BR339" s="307"/>
      <c r="BS339" s="307"/>
      <c r="BT339" s="307"/>
      <c r="BU339" s="307"/>
      <c r="BV339" s="307"/>
      <c r="BW339" s="307"/>
      <c r="BX339" s="307"/>
      <c r="BY339" s="307"/>
      <c r="BZ339" s="307"/>
      <c r="CA339" s="307"/>
      <c r="CB339" s="307"/>
      <c r="CC339" s="307"/>
      <c r="CD339" s="307"/>
      <c r="CE339" s="307"/>
      <c r="CF339" s="307"/>
      <c r="CG339" s="307"/>
      <c r="CH339" s="307"/>
      <c r="CI339" s="307"/>
      <c r="CJ339" s="307"/>
      <c r="CK339" s="307"/>
      <c r="CL339" s="307"/>
      <c r="CM339" s="307"/>
      <c r="CN339" s="307"/>
      <c r="CO339" s="307"/>
      <c r="CP339" s="307"/>
      <c r="CQ339" s="307"/>
      <c r="CR339" s="307"/>
      <c r="CS339" s="307"/>
      <c r="CT339" s="307"/>
      <c r="CU339" s="307"/>
      <c r="CV339" s="307"/>
      <c r="CW339" s="307"/>
      <c r="CX339" s="307"/>
      <c r="CY339" s="307"/>
      <c r="CZ339" s="307"/>
      <c r="DA339" s="307"/>
      <c r="DB339" s="307"/>
      <c r="DC339" s="307"/>
      <c r="DD339" s="307"/>
      <c r="DE339" s="307"/>
      <c r="DF339" s="307"/>
      <c r="DG339" s="307"/>
      <c r="DH339" s="307"/>
      <c r="DI339" s="307"/>
      <c r="DJ339" s="307"/>
      <c r="DK339" s="307"/>
      <c r="DL339" s="307"/>
      <c r="DM339" s="307"/>
      <c r="DN339" s="307"/>
      <c r="DO339" s="307"/>
      <c r="DP339" s="307"/>
      <c r="DQ339" s="307"/>
      <c r="DR339" s="307"/>
      <c r="DS339" s="307"/>
      <c r="DT339" s="307"/>
      <c r="DU339" s="307"/>
      <c r="DV339" s="307"/>
      <c r="DW339" s="307"/>
      <c r="DX339" s="307"/>
      <c r="DY339" s="307"/>
      <c r="DZ339" s="307"/>
      <c r="EA339" s="307"/>
      <c r="EB339" s="307"/>
      <c r="EC339" s="307"/>
      <c r="ED339" s="307"/>
      <c r="EE339" s="307"/>
      <c r="EF339" s="307"/>
      <c r="EG339" s="307"/>
      <c r="EH339" s="307"/>
      <c r="EI339" s="307"/>
      <c r="EJ339" s="307"/>
      <c r="EK339" s="307"/>
    </row>
    <row r="340" spans="1:141" s="299" customFormat="1">
      <c r="A340" s="307"/>
      <c r="B340" s="307"/>
      <c r="C340" s="307"/>
      <c r="D340" s="307"/>
      <c r="E340" s="307"/>
      <c r="F340" s="307"/>
      <c r="G340" s="307"/>
      <c r="H340" s="307"/>
      <c r="I340" s="307"/>
      <c r="J340" s="307"/>
      <c r="K340" s="307"/>
      <c r="L340" s="307"/>
      <c r="M340" s="307"/>
      <c r="N340" s="307"/>
      <c r="O340" s="307"/>
      <c r="P340" s="307"/>
      <c r="Q340" s="307"/>
      <c r="R340" s="307"/>
      <c r="S340" s="307"/>
      <c r="T340" s="307"/>
      <c r="U340" s="307"/>
      <c r="V340" s="307"/>
      <c r="W340" s="307"/>
      <c r="X340" s="307"/>
      <c r="Y340" s="307"/>
      <c r="Z340" s="307"/>
      <c r="AA340" s="307"/>
      <c r="AB340" s="307"/>
      <c r="AC340" s="307"/>
      <c r="AD340" s="307"/>
      <c r="AE340" s="307"/>
      <c r="AF340" s="307"/>
      <c r="AG340" s="307"/>
      <c r="AH340" s="307"/>
      <c r="AI340" s="307"/>
      <c r="AJ340" s="307"/>
      <c r="AK340" s="307"/>
      <c r="AL340" s="307"/>
      <c r="AM340" s="307"/>
      <c r="AN340" s="307"/>
      <c r="AO340" s="307"/>
      <c r="AP340" s="307"/>
      <c r="AQ340" s="307"/>
      <c r="AR340" s="307"/>
      <c r="AS340" s="307"/>
      <c r="AT340" s="307"/>
      <c r="AU340" s="307"/>
      <c r="AV340" s="307"/>
      <c r="AW340" s="307"/>
      <c r="AX340" s="307"/>
      <c r="AY340" s="307"/>
      <c r="AZ340" s="307"/>
      <c r="BA340" s="307"/>
      <c r="BB340" s="307"/>
      <c r="BC340" s="307"/>
      <c r="BD340" s="307"/>
      <c r="BE340" s="307"/>
      <c r="BF340" s="307"/>
      <c r="BG340" s="307"/>
      <c r="BH340" s="307"/>
      <c r="BI340" s="307"/>
      <c r="BJ340" s="307"/>
      <c r="BK340" s="307"/>
      <c r="BL340" s="307"/>
      <c r="BM340" s="307"/>
      <c r="BN340" s="307"/>
      <c r="BO340" s="307"/>
      <c r="BP340" s="307"/>
      <c r="BQ340" s="307"/>
      <c r="BR340" s="307"/>
      <c r="BS340" s="307"/>
      <c r="BT340" s="307"/>
      <c r="BU340" s="307"/>
      <c r="BV340" s="307"/>
      <c r="BW340" s="307"/>
      <c r="BX340" s="307"/>
      <c r="BY340" s="307"/>
      <c r="BZ340" s="307"/>
      <c r="CA340" s="307"/>
      <c r="CB340" s="307"/>
      <c r="CC340" s="307"/>
      <c r="CD340" s="307"/>
      <c r="CE340" s="307"/>
      <c r="CF340" s="307"/>
      <c r="CG340" s="307"/>
      <c r="CH340" s="307"/>
      <c r="CI340" s="307"/>
      <c r="CJ340" s="307"/>
      <c r="CK340" s="307"/>
      <c r="CL340" s="307"/>
      <c r="CM340" s="307"/>
      <c r="CN340" s="307"/>
      <c r="CO340" s="307"/>
      <c r="CP340" s="307"/>
      <c r="CQ340" s="307"/>
      <c r="CR340" s="307"/>
      <c r="CS340" s="307"/>
      <c r="CT340" s="307"/>
      <c r="CU340" s="307"/>
      <c r="CV340" s="307"/>
      <c r="CW340" s="307"/>
      <c r="CX340" s="307"/>
      <c r="CY340" s="307"/>
      <c r="CZ340" s="307"/>
      <c r="DA340" s="307"/>
      <c r="DB340" s="307"/>
      <c r="DC340" s="307"/>
      <c r="DD340" s="307"/>
      <c r="DE340" s="307"/>
      <c r="DF340" s="307"/>
      <c r="DG340" s="307"/>
      <c r="DH340" s="307"/>
      <c r="DI340" s="307"/>
      <c r="DJ340" s="307"/>
      <c r="DK340" s="307"/>
      <c r="DL340" s="307"/>
      <c r="DM340" s="307"/>
      <c r="DN340" s="307"/>
      <c r="DO340" s="307"/>
      <c r="DP340" s="307"/>
      <c r="DQ340" s="307"/>
      <c r="DR340" s="307"/>
      <c r="DS340" s="307"/>
      <c r="DT340" s="307"/>
      <c r="DU340" s="307"/>
      <c r="DV340" s="307"/>
      <c r="DW340" s="307"/>
      <c r="DX340" s="307"/>
      <c r="DY340" s="307"/>
      <c r="DZ340" s="307"/>
      <c r="EA340" s="307"/>
      <c r="EB340" s="307"/>
      <c r="EC340" s="307"/>
      <c r="ED340" s="307"/>
      <c r="EE340" s="307"/>
      <c r="EF340" s="307"/>
      <c r="EG340" s="307"/>
      <c r="EH340" s="307"/>
      <c r="EI340" s="307"/>
      <c r="EJ340" s="307"/>
      <c r="EK340" s="307"/>
    </row>
    <row r="341" spans="1:141" s="299" customFormat="1">
      <c r="A341" s="307"/>
      <c r="B341" s="307"/>
      <c r="C341" s="307"/>
      <c r="D341" s="307"/>
      <c r="E341" s="307"/>
      <c r="F341" s="307"/>
      <c r="G341" s="307"/>
      <c r="H341" s="307"/>
      <c r="I341" s="307"/>
      <c r="J341" s="307"/>
      <c r="K341" s="307"/>
      <c r="L341" s="307"/>
      <c r="M341" s="307"/>
      <c r="N341" s="307"/>
      <c r="O341" s="307"/>
      <c r="P341" s="307"/>
      <c r="Q341" s="307"/>
      <c r="R341" s="307"/>
      <c r="S341" s="307"/>
      <c r="T341" s="307"/>
      <c r="U341" s="307"/>
      <c r="V341" s="307"/>
      <c r="W341" s="307"/>
      <c r="X341" s="307"/>
      <c r="Y341" s="307"/>
      <c r="Z341" s="307"/>
      <c r="AA341" s="307"/>
      <c r="AB341" s="307"/>
      <c r="AC341" s="307"/>
      <c r="AD341" s="307"/>
      <c r="AE341" s="307"/>
      <c r="AF341" s="307"/>
      <c r="AG341" s="307"/>
      <c r="AH341" s="307"/>
      <c r="AI341" s="307"/>
      <c r="AJ341" s="307"/>
      <c r="AK341" s="307"/>
      <c r="AL341" s="307"/>
      <c r="AM341" s="307"/>
      <c r="AN341" s="307"/>
      <c r="AO341" s="307"/>
      <c r="AP341" s="307"/>
      <c r="AQ341" s="307"/>
      <c r="AR341" s="307"/>
      <c r="AS341" s="307"/>
      <c r="AT341" s="307"/>
      <c r="AU341" s="307"/>
      <c r="AV341" s="307"/>
      <c r="AW341" s="307"/>
      <c r="AX341" s="307"/>
      <c r="AY341" s="307"/>
      <c r="AZ341" s="307"/>
      <c r="BA341" s="307"/>
      <c r="BB341" s="307"/>
      <c r="BC341" s="307"/>
      <c r="BD341" s="307"/>
      <c r="BE341" s="307"/>
      <c r="BF341" s="307"/>
      <c r="BG341" s="307"/>
      <c r="BH341" s="307"/>
      <c r="BI341" s="307"/>
      <c r="BJ341" s="307"/>
      <c r="BK341" s="307"/>
      <c r="BL341" s="307"/>
      <c r="BM341" s="307"/>
      <c r="BN341" s="307"/>
      <c r="BO341" s="307"/>
      <c r="BP341" s="307"/>
      <c r="BQ341" s="307"/>
      <c r="BR341" s="307"/>
      <c r="BS341" s="307"/>
      <c r="BT341" s="307"/>
      <c r="BU341" s="307"/>
      <c r="BV341" s="307"/>
      <c r="BW341" s="307"/>
      <c r="BX341" s="307"/>
      <c r="BY341" s="307"/>
      <c r="BZ341" s="307"/>
      <c r="CA341" s="307"/>
      <c r="CB341" s="307"/>
      <c r="CC341" s="307"/>
      <c r="CD341" s="307"/>
      <c r="CE341" s="307"/>
      <c r="CF341" s="307"/>
      <c r="CG341" s="307"/>
      <c r="CH341" s="307"/>
      <c r="CI341" s="307"/>
      <c r="CJ341" s="307"/>
      <c r="CK341" s="307"/>
      <c r="CL341" s="307"/>
      <c r="CM341" s="307"/>
      <c r="CN341" s="307"/>
      <c r="CO341" s="307"/>
      <c r="CP341" s="307"/>
      <c r="CQ341" s="307"/>
      <c r="CR341" s="307"/>
      <c r="CS341" s="307"/>
      <c r="CT341" s="307"/>
      <c r="CU341" s="307"/>
      <c r="CV341" s="307"/>
      <c r="CW341" s="307"/>
      <c r="CX341" s="307"/>
      <c r="CY341" s="307"/>
      <c r="CZ341" s="307"/>
      <c r="DA341" s="307"/>
      <c r="DB341" s="307"/>
      <c r="DC341" s="307"/>
      <c r="DD341" s="307"/>
      <c r="DE341" s="307"/>
      <c r="DF341" s="307"/>
      <c r="DG341" s="307"/>
      <c r="DH341" s="307"/>
      <c r="DI341" s="307"/>
      <c r="DJ341" s="307"/>
      <c r="DK341" s="307"/>
      <c r="DL341" s="307"/>
      <c r="DM341" s="307"/>
      <c r="DN341" s="307"/>
      <c r="DO341" s="307"/>
      <c r="DP341" s="307"/>
      <c r="DQ341" s="307"/>
      <c r="DR341" s="307"/>
      <c r="DS341" s="307"/>
      <c r="DT341" s="307"/>
      <c r="DU341" s="307"/>
      <c r="DV341" s="307"/>
      <c r="DW341" s="307"/>
      <c r="DX341" s="307"/>
      <c r="DY341" s="307"/>
      <c r="DZ341" s="307"/>
      <c r="EA341" s="307"/>
      <c r="EB341" s="307"/>
      <c r="EC341" s="307"/>
      <c r="ED341" s="307"/>
      <c r="EE341" s="307"/>
      <c r="EF341" s="307"/>
      <c r="EG341" s="307"/>
      <c r="EH341" s="307"/>
      <c r="EI341" s="307"/>
      <c r="EJ341" s="307"/>
      <c r="EK341" s="307"/>
    </row>
    <row r="342" spans="1:141" s="299" customFormat="1">
      <c r="A342" s="307"/>
      <c r="B342" s="307"/>
      <c r="C342" s="307"/>
      <c r="D342" s="307"/>
      <c r="E342" s="307"/>
      <c r="F342" s="307"/>
      <c r="G342" s="307"/>
      <c r="H342" s="307"/>
      <c r="I342" s="307"/>
      <c r="J342" s="307"/>
      <c r="K342" s="307"/>
      <c r="L342" s="307"/>
      <c r="M342" s="307"/>
      <c r="N342" s="307"/>
      <c r="O342" s="307"/>
      <c r="P342" s="307"/>
      <c r="Q342" s="307"/>
      <c r="R342" s="307"/>
      <c r="S342" s="307"/>
      <c r="T342" s="307"/>
      <c r="U342" s="307"/>
      <c r="V342" s="307"/>
      <c r="W342" s="307"/>
      <c r="X342" s="307"/>
      <c r="Y342" s="307"/>
      <c r="Z342" s="307"/>
      <c r="AA342" s="307"/>
      <c r="AB342" s="307"/>
      <c r="AC342" s="307"/>
      <c r="AD342" s="307"/>
      <c r="AE342" s="307"/>
      <c r="AF342" s="307"/>
      <c r="AG342" s="307"/>
      <c r="AH342" s="307"/>
      <c r="AI342" s="307"/>
      <c r="AJ342" s="307"/>
      <c r="AK342" s="307"/>
      <c r="AL342" s="307"/>
      <c r="AM342" s="307"/>
      <c r="AN342" s="307"/>
      <c r="AO342" s="307"/>
      <c r="AP342" s="307"/>
      <c r="AQ342" s="307"/>
      <c r="AR342" s="307"/>
      <c r="AS342" s="307"/>
      <c r="AT342" s="307"/>
      <c r="AU342" s="307"/>
      <c r="AV342" s="307"/>
      <c r="AW342" s="307"/>
      <c r="AX342" s="307"/>
      <c r="AY342" s="307"/>
      <c r="AZ342" s="307"/>
      <c r="BA342" s="307"/>
      <c r="BB342" s="307"/>
      <c r="BC342" s="307"/>
      <c r="BD342" s="307"/>
      <c r="BE342" s="307"/>
      <c r="BF342" s="307"/>
      <c r="BG342" s="307"/>
      <c r="BH342" s="307"/>
      <c r="BI342" s="307"/>
      <c r="BJ342" s="307"/>
      <c r="BK342" s="307"/>
      <c r="BL342" s="307"/>
      <c r="BM342" s="307"/>
      <c r="BN342" s="307"/>
      <c r="BO342" s="307"/>
      <c r="BP342" s="307"/>
      <c r="BQ342" s="307"/>
      <c r="BR342" s="307"/>
      <c r="BS342" s="307"/>
      <c r="BT342" s="307"/>
      <c r="BU342" s="307"/>
      <c r="BV342" s="307"/>
      <c r="BW342" s="307"/>
      <c r="BX342" s="307"/>
      <c r="BY342" s="307"/>
      <c r="BZ342" s="307"/>
      <c r="CA342" s="307"/>
      <c r="CB342" s="307"/>
      <c r="CC342" s="307"/>
      <c r="CD342" s="307"/>
      <c r="CE342" s="307"/>
      <c r="CF342" s="307"/>
      <c r="CG342" s="307"/>
      <c r="CH342" s="307"/>
      <c r="CI342" s="307"/>
      <c r="CJ342" s="307"/>
      <c r="CK342" s="307"/>
      <c r="CL342" s="307"/>
      <c r="CM342" s="307"/>
      <c r="CN342" s="307"/>
      <c r="CO342" s="307"/>
      <c r="CP342" s="307"/>
      <c r="CQ342" s="307"/>
      <c r="CR342" s="307"/>
      <c r="CS342" s="307"/>
      <c r="CT342" s="307"/>
      <c r="CU342" s="307"/>
      <c r="CV342" s="307"/>
      <c r="CW342" s="307"/>
      <c r="CX342" s="307"/>
      <c r="CY342" s="307"/>
      <c r="CZ342" s="307"/>
      <c r="DA342" s="307"/>
      <c r="DB342" s="307"/>
      <c r="DC342" s="307"/>
      <c r="DD342" s="307"/>
      <c r="DE342" s="307"/>
      <c r="DF342" s="307"/>
      <c r="DG342" s="307"/>
      <c r="DH342" s="307"/>
      <c r="DI342" s="307"/>
      <c r="DJ342" s="307"/>
      <c r="DK342" s="307"/>
      <c r="DL342" s="307"/>
      <c r="DM342" s="307"/>
      <c r="DN342" s="307"/>
      <c r="DO342" s="307"/>
      <c r="DP342" s="307"/>
      <c r="DQ342" s="307"/>
      <c r="DR342" s="307"/>
      <c r="DS342" s="307"/>
      <c r="DT342" s="307"/>
      <c r="DU342" s="307"/>
      <c r="DV342" s="307"/>
      <c r="DW342" s="307"/>
      <c r="DX342" s="307"/>
      <c r="DY342" s="307"/>
      <c r="DZ342" s="307"/>
      <c r="EA342" s="307"/>
      <c r="EB342" s="307"/>
      <c r="EC342" s="307"/>
      <c r="ED342" s="307"/>
      <c r="EE342" s="307"/>
      <c r="EF342" s="307"/>
      <c r="EG342" s="307"/>
      <c r="EH342" s="307"/>
      <c r="EI342" s="307"/>
      <c r="EJ342" s="307"/>
      <c r="EK342" s="307"/>
    </row>
    <row r="343" spans="1:141" s="299" customFormat="1">
      <c r="A343" s="307"/>
      <c r="B343" s="307"/>
      <c r="C343" s="307"/>
      <c r="D343" s="307"/>
      <c r="E343" s="307"/>
      <c r="F343" s="307"/>
      <c r="G343" s="307"/>
      <c r="H343" s="307"/>
      <c r="I343" s="307"/>
      <c r="J343" s="307"/>
      <c r="K343" s="307"/>
      <c r="L343" s="307"/>
      <c r="M343" s="307"/>
      <c r="N343" s="307"/>
      <c r="O343" s="307"/>
      <c r="P343" s="307"/>
      <c r="Q343" s="307"/>
      <c r="R343" s="307"/>
      <c r="S343" s="307"/>
      <c r="T343" s="307"/>
      <c r="U343" s="307"/>
      <c r="V343" s="307"/>
      <c r="W343" s="307"/>
      <c r="X343" s="307"/>
      <c r="Y343" s="307"/>
      <c r="Z343" s="307"/>
      <c r="AA343" s="307"/>
      <c r="AB343" s="307"/>
      <c r="AC343" s="307"/>
      <c r="AD343" s="307"/>
      <c r="AE343" s="307"/>
      <c r="AF343" s="307"/>
      <c r="AG343" s="307"/>
      <c r="AH343" s="307"/>
      <c r="AI343" s="307"/>
      <c r="AJ343" s="307"/>
      <c r="AK343" s="307"/>
      <c r="AL343" s="307"/>
      <c r="AM343" s="307"/>
      <c r="AN343" s="307"/>
      <c r="AO343" s="307"/>
      <c r="AP343" s="307"/>
      <c r="AQ343" s="307"/>
      <c r="AR343" s="307"/>
      <c r="AS343" s="307"/>
      <c r="AT343" s="307"/>
      <c r="AU343" s="307"/>
      <c r="AV343" s="307"/>
      <c r="AW343" s="307"/>
      <c r="AX343" s="307"/>
      <c r="AY343" s="307"/>
      <c r="AZ343" s="307"/>
      <c r="BA343" s="307"/>
      <c r="BB343" s="307"/>
      <c r="BC343" s="307"/>
      <c r="BD343" s="307"/>
      <c r="BE343" s="307"/>
      <c r="BF343" s="307"/>
      <c r="BG343" s="307"/>
      <c r="BH343" s="307"/>
      <c r="BI343" s="307"/>
      <c r="BJ343" s="307"/>
      <c r="BK343" s="307"/>
      <c r="BL343" s="307"/>
      <c r="BM343" s="307"/>
      <c r="BN343" s="307"/>
      <c r="BO343" s="307"/>
      <c r="BP343" s="307"/>
      <c r="BQ343" s="307"/>
      <c r="BR343" s="307"/>
      <c r="BS343" s="307"/>
      <c r="BT343" s="307"/>
      <c r="BU343" s="307"/>
      <c r="BV343" s="307"/>
      <c r="BW343" s="307"/>
      <c r="BX343" s="307"/>
      <c r="BY343" s="307"/>
      <c r="BZ343" s="307"/>
      <c r="CA343" s="307"/>
      <c r="CB343" s="307"/>
      <c r="CC343" s="307"/>
      <c r="CD343" s="307"/>
      <c r="CE343" s="307"/>
      <c r="CF343" s="307"/>
      <c r="CG343" s="307"/>
      <c r="CH343" s="307"/>
      <c r="CI343" s="307"/>
      <c r="CJ343" s="307"/>
      <c r="CK343" s="307"/>
      <c r="CL343" s="307"/>
      <c r="CM343" s="307"/>
      <c r="CN343" s="307"/>
      <c r="CO343" s="307"/>
      <c r="CP343" s="307"/>
      <c r="CQ343" s="307"/>
      <c r="CR343" s="307"/>
      <c r="CS343" s="307"/>
      <c r="CT343" s="307"/>
      <c r="CU343" s="307"/>
      <c r="CV343" s="307"/>
      <c r="CW343" s="307"/>
      <c r="CX343" s="307"/>
      <c r="CY343" s="307"/>
      <c r="CZ343" s="307"/>
      <c r="DA343" s="307"/>
      <c r="DB343" s="307"/>
      <c r="DC343" s="307"/>
      <c r="DD343" s="307"/>
      <c r="DE343" s="307"/>
      <c r="DF343" s="307"/>
      <c r="DG343" s="307"/>
      <c r="DH343" s="307"/>
      <c r="DI343" s="307"/>
      <c r="DJ343" s="307"/>
      <c r="DK343" s="307"/>
      <c r="DL343" s="307"/>
      <c r="DM343" s="307"/>
      <c r="DN343" s="307"/>
      <c r="DO343" s="307"/>
      <c r="DP343" s="307"/>
      <c r="DQ343" s="307"/>
      <c r="DR343" s="307"/>
      <c r="DS343" s="307"/>
      <c r="DT343" s="307"/>
      <c r="DU343" s="307"/>
      <c r="DV343" s="307"/>
      <c r="DW343" s="307"/>
      <c r="DX343" s="307"/>
      <c r="DY343" s="307"/>
      <c r="DZ343" s="307"/>
      <c r="EA343" s="307"/>
      <c r="EB343" s="307"/>
      <c r="EC343" s="307"/>
      <c r="ED343" s="307"/>
      <c r="EE343" s="307"/>
      <c r="EF343" s="307"/>
      <c r="EG343" s="307"/>
      <c r="EH343" s="307"/>
      <c r="EI343" s="307"/>
      <c r="EJ343" s="307"/>
      <c r="EK343" s="307"/>
    </row>
    <row r="344" spans="1:141" s="299" customFormat="1">
      <c r="A344" s="307"/>
      <c r="B344" s="307"/>
      <c r="C344" s="307"/>
      <c r="D344" s="307"/>
      <c r="E344" s="307"/>
      <c r="F344" s="307"/>
      <c r="G344" s="307"/>
      <c r="H344" s="307"/>
      <c r="I344" s="307"/>
      <c r="J344" s="307"/>
      <c r="K344" s="307"/>
      <c r="L344" s="307"/>
      <c r="M344" s="307"/>
      <c r="N344" s="307"/>
      <c r="O344" s="307"/>
      <c r="P344" s="307"/>
      <c r="Q344" s="307"/>
      <c r="R344" s="307"/>
      <c r="S344" s="307"/>
      <c r="T344" s="307"/>
      <c r="U344" s="307"/>
      <c r="V344" s="307"/>
      <c r="W344" s="307"/>
      <c r="X344" s="307"/>
      <c r="Y344" s="307"/>
      <c r="Z344" s="307"/>
      <c r="AA344" s="307"/>
      <c r="AB344" s="307"/>
      <c r="AC344" s="307"/>
      <c r="AD344" s="307"/>
      <c r="AE344" s="307"/>
      <c r="AF344" s="307"/>
      <c r="AG344" s="307"/>
      <c r="AH344" s="307"/>
      <c r="AI344" s="307"/>
      <c r="AJ344" s="307"/>
      <c r="AK344" s="307"/>
      <c r="AL344" s="307"/>
      <c r="AM344" s="307"/>
      <c r="AN344" s="307"/>
      <c r="AO344" s="307"/>
      <c r="AP344" s="307"/>
      <c r="AQ344" s="307"/>
      <c r="AR344" s="307"/>
      <c r="AS344" s="307"/>
      <c r="AT344" s="307"/>
      <c r="AU344" s="307"/>
      <c r="AV344" s="307"/>
      <c r="AW344" s="307"/>
      <c r="AX344" s="307"/>
      <c r="AY344" s="307"/>
      <c r="AZ344" s="307"/>
      <c r="BA344" s="307"/>
      <c r="BB344" s="307"/>
      <c r="BC344" s="307"/>
      <c r="BD344" s="307"/>
      <c r="BE344" s="307"/>
      <c r="BF344" s="307"/>
      <c r="BG344" s="307"/>
      <c r="BH344" s="307"/>
      <c r="BI344" s="307"/>
      <c r="BJ344" s="307"/>
      <c r="BK344" s="307"/>
      <c r="BL344" s="307"/>
      <c r="BM344" s="307"/>
      <c r="BN344" s="307"/>
      <c r="BO344" s="307"/>
      <c r="BP344" s="307"/>
      <c r="BQ344" s="307"/>
      <c r="BR344" s="307"/>
      <c r="BS344" s="307"/>
      <c r="BT344" s="307"/>
      <c r="BU344" s="307"/>
      <c r="BV344" s="307"/>
      <c r="BW344" s="307"/>
      <c r="BX344" s="307"/>
      <c r="BY344" s="307"/>
      <c r="BZ344" s="307"/>
      <c r="CA344" s="307"/>
      <c r="CB344" s="307"/>
      <c r="CC344" s="307"/>
      <c r="CD344" s="307"/>
      <c r="CE344" s="307"/>
      <c r="CF344" s="307"/>
      <c r="CG344" s="307"/>
      <c r="CH344" s="307"/>
      <c r="CI344" s="307"/>
      <c r="CJ344" s="307"/>
      <c r="CK344" s="307"/>
      <c r="CL344" s="307"/>
      <c r="CM344" s="307"/>
      <c r="CN344" s="307"/>
      <c r="CO344" s="307"/>
      <c r="CP344" s="307"/>
      <c r="CQ344" s="307"/>
      <c r="CR344" s="307"/>
      <c r="CS344" s="307"/>
      <c r="CT344" s="307"/>
      <c r="CU344" s="307"/>
      <c r="CV344" s="307"/>
      <c r="CW344" s="307"/>
      <c r="CX344" s="307"/>
      <c r="CY344" s="307"/>
      <c r="CZ344" s="307"/>
      <c r="DA344" s="307"/>
      <c r="DB344" s="307"/>
      <c r="DC344" s="307"/>
      <c r="DD344" s="307"/>
      <c r="DE344" s="307"/>
      <c r="DF344" s="307"/>
      <c r="DG344" s="307"/>
      <c r="DH344" s="307"/>
      <c r="DI344" s="307"/>
      <c r="DJ344" s="307"/>
      <c r="DK344" s="307"/>
      <c r="DL344" s="307"/>
      <c r="DM344" s="307"/>
      <c r="DN344" s="307"/>
      <c r="DO344" s="307"/>
      <c r="DP344" s="307"/>
      <c r="DQ344" s="307"/>
      <c r="DR344" s="307"/>
      <c r="DS344" s="307"/>
      <c r="DT344" s="307"/>
      <c r="DU344" s="307"/>
      <c r="DV344" s="307"/>
      <c r="DW344" s="307"/>
      <c r="DX344" s="307"/>
      <c r="DY344" s="307"/>
      <c r="DZ344" s="307"/>
      <c r="EA344" s="307"/>
      <c r="EB344" s="307"/>
      <c r="EC344" s="307"/>
      <c r="ED344" s="307"/>
      <c r="EE344" s="307"/>
      <c r="EF344" s="307"/>
      <c r="EG344" s="307"/>
      <c r="EH344" s="307"/>
      <c r="EI344" s="307"/>
      <c r="EJ344" s="307"/>
      <c r="EK344" s="307"/>
    </row>
    <row r="345" spans="1:141" s="299" customFormat="1">
      <c r="A345" s="307"/>
      <c r="B345" s="307"/>
      <c r="C345" s="307"/>
      <c r="D345" s="307"/>
      <c r="E345" s="307"/>
      <c r="F345" s="307"/>
      <c r="G345" s="307"/>
      <c r="H345" s="307"/>
      <c r="I345" s="307"/>
      <c r="J345" s="307"/>
      <c r="K345" s="307"/>
      <c r="L345" s="307"/>
      <c r="M345" s="307"/>
      <c r="N345" s="307"/>
      <c r="O345" s="307"/>
      <c r="P345" s="307"/>
      <c r="Q345" s="307"/>
      <c r="R345" s="307"/>
      <c r="S345" s="307"/>
      <c r="T345" s="307"/>
      <c r="U345" s="307"/>
      <c r="V345" s="307"/>
      <c r="W345" s="307"/>
      <c r="X345" s="307"/>
      <c r="Y345" s="307"/>
      <c r="Z345" s="307"/>
      <c r="AA345" s="307"/>
      <c r="AB345" s="307"/>
      <c r="AC345" s="307"/>
      <c r="AD345" s="307"/>
      <c r="AE345" s="307"/>
      <c r="AF345" s="307"/>
      <c r="AG345" s="307"/>
      <c r="AH345" s="307"/>
      <c r="AI345" s="307"/>
      <c r="AJ345" s="307"/>
      <c r="AK345" s="307"/>
      <c r="AL345" s="307"/>
      <c r="AM345" s="307"/>
      <c r="AN345" s="307"/>
      <c r="AO345" s="307"/>
      <c r="AP345" s="307"/>
      <c r="AQ345" s="307"/>
      <c r="AR345" s="307"/>
      <c r="AS345" s="307"/>
      <c r="AT345" s="307"/>
      <c r="AU345" s="307"/>
      <c r="AV345" s="307"/>
      <c r="AW345" s="307"/>
      <c r="AX345" s="307"/>
      <c r="AY345" s="307"/>
      <c r="AZ345" s="307"/>
      <c r="BA345" s="307"/>
      <c r="BB345" s="307"/>
      <c r="BC345" s="307"/>
      <c r="BD345" s="307"/>
      <c r="BE345" s="307"/>
      <c r="BF345" s="307"/>
      <c r="BG345" s="307"/>
      <c r="BH345" s="307"/>
      <c r="BI345" s="307"/>
      <c r="BJ345" s="307"/>
      <c r="BK345" s="307"/>
      <c r="BL345" s="307"/>
      <c r="BM345" s="307"/>
      <c r="BN345" s="307"/>
      <c r="BO345" s="307"/>
      <c r="BP345" s="307"/>
      <c r="BQ345" s="307"/>
      <c r="BR345" s="307"/>
      <c r="BS345" s="307"/>
      <c r="BT345" s="307"/>
      <c r="BU345" s="307"/>
      <c r="BV345" s="307"/>
      <c r="BW345" s="307"/>
      <c r="BX345" s="307"/>
      <c r="BY345" s="307"/>
      <c r="BZ345" s="307"/>
      <c r="CA345" s="307"/>
      <c r="CB345" s="307"/>
      <c r="CC345" s="307"/>
      <c r="CD345" s="307"/>
      <c r="CE345" s="307"/>
      <c r="CF345" s="307"/>
      <c r="CG345" s="307"/>
      <c r="CH345" s="307"/>
      <c r="CI345" s="307"/>
      <c r="CJ345" s="307"/>
      <c r="CK345" s="307"/>
      <c r="CL345" s="307"/>
      <c r="CM345" s="307"/>
      <c r="CN345" s="307"/>
      <c r="CO345" s="307"/>
      <c r="CP345" s="307"/>
      <c r="CQ345" s="307"/>
      <c r="CR345" s="307"/>
      <c r="CS345" s="307"/>
      <c r="CT345" s="307"/>
      <c r="CU345" s="307"/>
      <c r="CV345" s="307"/>
      <c r="CW345" s="307"/>
      <c r="CX345" s="307"/>
      <c r="CY345" s="307"/>
      <c r="CZ345" s="307"/>
      <c r="DA345" s="307"/>
      <c r="DB345" s="307"/>
      <c r="DC345" s="307"/>
      <c r="DD345" s="307"/>
      <c r="DE345" s="307"/>
      <c r="DF345" s="307"/>
      <c r="DG345" s="307"/>
      <c r="DH345" s="307"/>
      <c r="DI345" s="307"/>
      <c r="DJ345" s="307"/>
      <c r="DK345" s="307"/>
      <c r="DL345" s="307"/>
      <c r="DM345" s="307"/>
      <c r="DN345" s="307"/>
      <c r="DO345" s="307"/>
      <c r="DP345" s="307"/>
      <c r="DQ345" s="307"/>
      <c r="DR345" s="307"/>
      <c r="DS345" s="307"/>
      <c r="DT345" s="307"/>
      <c r="DU345" s="307"/>
      <c r="DV345" s="307"/>
      <c r="DW345" s="307"/>
      <c r="DX345" s="307"/>
      <c r="DY345" s="307"/>
      <c r="DZ345" s="307"/>
      <c r="EA345" s="307"/>
      <c r="EB345" s="307"/>
      <c r="EC345" s="307"/>
      <c r="ED345" s="307"/>
      <c r="EE345" s="307"/>
      <c r="EF345" s="307"/>
      <c r="EG345" s="307"/>
      <c r="EH345" s="307"/>
      <c r="EI345" s="307"/>
      <c r="EJ345" s="307"/>
      <c r="EK345" s="307"/>
    </row>
    <row r="346" spans="1:141" s="299" customFormat="1">
      <c r="A346" s="307"/>
      <c r="B346" s="307"/>
      <c r="C346" s="307"/>
      <c r="D346" s="307"/>
      <c r="E346" s="307"/>
      <c r="F346" s="307"/>
      <c r="G346" s="307"/>
      <c r="H346" s="307"/>
      <c r="I346" s="307"/>
      <c r="J346" s="307"/>
      <c r="K346" s="307"/>
      <c r="L346" s="307"/>
      <c r="M346" s="307"/>
      <c r="N346" s="307"/>
      <c r="O346" s="307"/>
      <c r="P346" s="307"/>
      <c r="Q346" s="307"/>
      <c r="R346" s="307"/>
      <c r="S346" s="307"/>
      <c r="T346" s="307"/>
      <c r="U346" s="307"/>
      <c r="V346" s="307"/>
      <c r="W346" s="307"/>
      <c r="X346" s="307"/>
      <c r="Y346" s="307"/>
      <c r="Z346" s="307"/>
      <c r="AA346" s="307"/>
      <c r="AB346" s="307"/>
      <c r="AC346" s="307"/>
      <c r="AD346" s="307"/>
      <c r="AE346" s="307"/>
      <c r="AF346" s="307"/>
      <c r="AG346" s="307"/>
      <c r="AH346" s="307"/>
      <c r="AI346" s="307"/>
      <c r="AJ346" s="307"/>
      <c r="AK346" s="307"/>
      <c r="AL346" s="307"/>
      <c r="AM346" s="307"/>
      <c r="AN346" s="307"/>
      <c r="AO346" s="307"/>
      <c r="AP346" s="307"/>
      <c r="AQ346" s="307"/>
      <c r="AR346" s="307"/>
      <c r="AS346" s="307"/>
      <c r="AT346" s="307"/>
      <c r="AU346" s="307"/>
      <c r="AV346" s="307"/>
      <c r="AW346" s="307"/>
      <c r="AX346" s="307"/>
      <c r="AY346" s="307"/>
      <c r="AZ346" s="307"/>
      <c r="BA346" s="307"/>
      <c r="BB346" s="307"/>
      <c r="BC346" s="307"/>
      <c r="BD346" s="307"/>
      <c r="BE346" s="307"/>
      <c r="BF346" s="307"/>
      <c r="BG346" s="307"/>
      <c r="BH346" s="307"/>
      <c r="BI346" s="307"/>
      <c r="BJ346" s="307"/>
      <c r="BK346" s="307"/>
      <c r="BL346" s="307"/>
      <c r="BM346" s="307"/>
      <c r="BN346" s="307"/>
      <c r="BO346" s="307"/>
      <c r="BP346" s="307"/>
      <c r="BQ346" s="307"/>
      <c r="BR346" s="307"/>
      <c r="BS346" s="307"/>
      <c r="BT346" s="307"/>
      <c r="BU346" s="307"/>
      <c r="BV346" s="307"/>
      <c r="BW346" s="307"/>
      <c r="BX346" s="307"/>
      <c r="BY346" s="307"/>
      <c r="BZ346" s="307"/>
      <c r="CA346" s="307"/>
      <c r="CB346" s="307"/>
      <c r="CC346" s="307"/>
      <c r="CD346" s="307"/>
      <c r="CE346" s="307"/>
      <c r="CF346" s="307"/>
      <c r="CG346" s="307"/>
      <c r="CH346" s="307"/>
      <c r="CI346" s="307"/>
      <c r="CJ346" s="307"/>
      <c r="CK346" s="307"/>
      <c r="CL346" s="307"/>
      <c r="CM346" s="307"/>
      <c r="CN346" s="307"/>
      <c r="CO346" s="307"/>
      <c r="CP346" s="307"/>
      <c r="CQ346" s="307"/>
      <c r="CR346" s="307"/>
      <c r="CS346" s="307"/>
      <c r="CT346" s="307"/>
      <c r="CU346" s="307"/>
      <c r="CV346" s="307"/>
      <c r="CW346" s="307"/>
      <c r="CX346" s="307"/>
      <c r="CY346" s="307"/>
      <c r="CZ346" s="307"/>
      <c r="DA346" s="307"/>
      <c r="DB346" s="307"/>
      <c r="DC346" s="307"/>
      <c r="DD346" s="307"/>
      <c r="DE346" s="307"/>
      <c r="DF346" s="307"/>
      <c r="DG346" s="307"/>
      <c r="DH346" s="307"/>
      <c r="DI346" s="307"/>
      <c r="DJ346" s="307"/>
      <c r="DK346" s="307"/>
      <c r="DL346" s="307"/>
      <c r="DM346" s="307"/>
      <c r="DN346" s="307"/>
      <c r="DO346" s="307"/>
      <c r="DP346" s="307"/>
      <c r="DQ346" s="307"/>
      <c r="DR346" s="307"/>
      <c r="DS346" s="307"/>
      <c r="DT346" s="307"/>
      <c r="DU346" s="307"/>
      <c r="DV346" s="307"/>
      <c r="DW346" s="307"/>
      <c r="DX346" s="307"/>
      <c r="DY346" s="307"/>
      <c r="DZ346" s="307"/>
      <c r="EA346" s="307"/>
      <c r="EB346" s="307"/>
      <c r="EC346" s="307"/>
      <c r="ED346" s="307"/>
      <c r="EE346" s="307"/>
      <c r="EF346" s="307"/>
      <c r="EG346" s="307"/>
      <c r="EH346" s="307"/>
      <c r="EI346" s="307"/>
      <c r="EJ346" s="307"/>
      <c r="EK346" s="307"/>
    </row>
    <row r="347" spans="1:141" s="299" customFormat="1">
      <c r="A347" s="307"/>
      <c r="B347" s="307"/>
      <c r="C347" s="307"/>
      <c r="D347" s="307"/>
      <c r="E347" s="307"/>
      <c r="F347" s="307"/>
      <c r="G347" s="307"/>
      <c r="H347" s="307"/>
      <c r="I347" s="307"/>
      <c r="J347" s="307"/>
      <c r="K347" s="307"/>
      <c r="L347" s="307"/>
      <c r="M347" s="307"/>
      <c r="N347" s="307"/>
      <c r="O347" s="307"/>
      <c r="P347" s="307"/>
      <c r="Q347" s="307"/>
      <c r="R347" s="307"/>
      <c r="S347" s="307"/>
      <c r="T347" s="307"/>
      <c r="U347" s="307"/>
      <c r="V347" s="307"/>
      <c r="W347" s="307"/>
      <c r="X347" s="307"/>
      <c r="Y347" s="307"/>
      <c r="Z347" s="307"/>
      <c r="AA347" s="307"/>
      <c r="AB347" s="307"/>
      <c r="AC347" s="307"/>
      <c r="AD347" s="307"/>
      <c r="AE347" s="307"/>
      <c r="AF347" s="307"/>
      <c r="AG347" s="307"/>
      <c r="AH347" s="307"/>
      <c r="AI347" s="307"/>
      <c r="AJ347" s="307"/>
      <c r="AK347" s="307"/>
      <c r="AL347" s="307"/>
      <c r="AM347" s="307"/>
      <c r="AN347" s="307"/>
      <c r="AO347" s="307"/>
      <c r="AP347" s="307"/>
      <c r="AQ347" s="307"/>
      <c r="AR347" s="307"/>
      <c r="AS347" s="307"/>
      <c r="AT347" s="307"/>
      <c r="AU347" s="307"/>
      <c r="AV347" s="307"/>
      <c r="AW347" s="307"/>
      <c r="AX347" s="307"/>
      <c r="AY347" s="307"/>
      <c r="AZ347" s="307"/>
      <c r="BA347" s="307"/>
      <c r="BB347" s="307"/>
      <c r="BC347" s="307"/>
      <c r="BD347" s="307"/>
      <c r="BE347" s="307"/>
      <c r="BF347" s="307"/>
      <c r="BG347" s="307"/>
      <c r="BH347" s="307"/>
      <c r="BI347" s="307"/>
      <c r="BJ347" s="307"/>
      <c r="BK347" s="307"/>
      <c r="BL347" s="307"/>
      <c r="BM347" s="307"/>
      <c r="BN347" s="307"/>
      <c r="BO347" s="307"/>
      <c r="BP347" s="307"/>
      <c r="BQ347" s="307"/>
      <c r="BR347" s="307"/>
      <c r="BS347" s="307"/>
      <c r="BT347" s="307"/>
      <c r="BU347" s="307"/>
      <c r="BV347" s="307"/>
      <c r="BW347" s="307"/>
      <c r="BX347" s="307"/>
      <c r="BY347" s="307"/>
      <c r="BZ347" s="307"/>
      <c r="CA347" s="307"/>
      <c r="CB347" s="307"/>
      <c r="CC347" s="307"/>
      <c r="CD347" s="307"/>
      <c r="CE347" s="307"/>
      <c r="CF347" s="307"/>
      <c r="CG347" s="307"/>
      <c r="CH347" s="307"/>
      <c r="CI347" s="307"/>
      <c r="CJ347" s="307"/>
      <c r="CK347" s="307"/>
      <c r="CL347" s="307"/>
      <c r="CM347" s="307"/>
      <c r="CN347" s="307"/>
      <c r="CO347" s="307"/>
      <c r="CP347" s="307"/>
      <c r="CQ347" s="307"/>
      <c r="CR347" s="307"/>
      <c r="CS347" s="307"/>
      <c r="CT347" s="307"/>
      <c r="CU347" s="307"/>
      <c r="CV347" s="307"/>
      <c r="CW347" s="307"/>
      <c r="CX347" s="307"/>
      <c r="CY347" s="307"/>
      <c r="CZ347" s="307"/>
      <c r="DA347" s="307"/>
      <c r="DB347" s="307"/>
      <c r="DC347" s="307"/>
      <c r="DD347" s="307"/>
      <c r="DE347" s="307"/>
      <c r="DF347" s="307"/>
      <c r="DG347" s="307"/>
      <c r="DH347" s="307"/>
      <c r="DI347" s="307"/>
      <c r="DJ347" s="307"/>
      <c r="DK347" s="307"/>
      <c r="DL347" s="307"/>
      <c r="DM347" s="307"/>
      <c r="DN347" s="307"/>
      <c r="DO347" s="307"/>
      <c r="DP347" s="307"/>
      <c r="DQ347" s="307"/>
      <c r="DR347" s="307"/>
      <c r="DS347" s="307"/>
      <c r="DT347" s="307"/>
      <c r="DU347" s="307"/>
      <c r="DV347" s="307"/>
      <c r="DW347" s="307"/>
      <c r="DX347" s="307"/>
      <c r="DY347" s="307"/>
      <c r="DZ347" s="307"/>
      <c r="EA347" s="307"/>
      <c r="EB347" s="307"/>
      <c r="EC347" s="307"/>
      <c r="ED347" s="307"/>
      <c r="EE347" s="307"/>
      <c r="EF347" s="307"/>
      <c r="EG347" s="307"/>
      <c r="EH347" s="307"/>
      <c r="EI347" s="307"/>
      <c r="EJ347" s="307"/>
      <c r="EK347" s="307"/>
    </row>
    <row r="348" spans="1:141" s="299" customFormat="1">
      <c r="A348" s="307"/>
      <c r="B348" s="307"/>
      <c r="C348" s="307"/>
      <c r="D348" s="307"/>
      <c r="E348" s="307"/>
      <c r="F348" s="307"/>
      <c r="G348" s="307"/>
      <c r="H348" s="307"/>
      <c r="I348" s="307"/>
      <c r="J348" s="307"/>
      <c r="K348" s="307"/>
      <c r="L348" s="307"/>
      <c r="M348" s="307"/>
      <c r="N348" s="307"/>
      <c r="O348" s="307"/>
      <c r="P348" s="307"/>
      <c r="Q348" s="307"/>
      <c r="R348" s="307"/>
      <c r="S348" s="307"/>
      <c r="T348" s="307"/>
      <c r="U348" s="307"/>
      <c r="V348" s="307"/>
      <c r="W348" s="307"/>
      <c r="X348" s="307"/>
      <c r="Y348" s="307"/>
      <c r="Z348" s="307"/>
      <c r="AA348" s="307"/>
      <c r="AB348" s="307"/>
      <c r="AC348" s="307"/>
      <c r="AD348" s="307"/>
      <c r="AE348" s="307"/>
      <c r="AF348" s="307"/>
      <c r="AG348" s="307"/>
      <c r="AH348" s="307"/>
      <c r="AI348" s="307"/>
      <c r="AJ348" s="307"/>
      <c r="AK348" s="307"/>
      <c r="AL348" s="307"/>
      <c r="AM348" s="307"/>
      <c r="AN348" s="307"/>
      <c r="AO348" s="307"/>
      <c r="AP348" s="307"/>
      <c r="AQ348" s="307"/>
      <c r="AR348" s="307"/>
      <c r="AS348" s="307"/>
      <c r="AT348" s="307"/>
      <c r="AU348" s="307"/>
      <c r="AV348" s="307"/>
      <c r="AW348" s="307"/>
      <c r="AX348" s="307"/>
      <c r="AY348" s="307"/>
      <c r="AZ348" s="307"/>
      <c r="BA348" s="307"/>
      <c r="BB348" s="307"/>
      <c r="BC348" s="307"/>
      <c r="BD348" s="307"/>
      <c r="BE348" s="307"/>
      <c r="BF348" s="307"/>
      <c r="BG348" s="307"/>
      <c r="BH348" s="307"/>
      <c r="BI348" s="307"/>
      <c r="BJ348" s="307"/>
      <c r="BK348" s="307"/>
      <c r="BL348" s="307"/>
      <c r="BM348" s="307"/>
      <c r="BN348" s="307"/>
      <c r="BO348" s="307"/>
      <c r="BP348" s="307"/>
      <c r="BQ348" s="307"/>
      <c r="BR348" s="307"/>
      <c r="BS348" s="307"/>
      <c r="BT348" s="307"/>
      <c r="BU348" s="307"/>
      <c r="BV348" s="307"/>
      <c r="BW348" s="307"/>
      <c r="BX348" s="307"/>
      <c r="BY348" s="307"/>
      <c r="BZ348" s="307"/>
      <c r="CA348" s="307"/>
      <c r="CB348" s="307"/>
      <c r="CC348" s="307"/>
      <c r="CD348" s="307"/>
      <c r="CE348" s="307"/>
      <c r="CF348" s="307"/>
      <c r="CG348" s="307"/>
      <c r="CH348" s="307"/>
      <c r="CI348" s="307"/>
      <c r="CJ348" s="307"/>
      <c r="CK348" s="307"/>
      <c r="CL348" s="307"/>
      <c r="CM348" s="307"/>
      <c r="CN348" s="307"/>
      <c r="CO348" s="307"/>
      <c r="CP348" s="307"/>
      <c r="CQ348" s="307"/>
      <c r="CR348" s="307"/>
      <c r="CS348" s="307"/>
      <c r="CT348" s="307"/>
      <c r="CU348" s="307"/>
      <c r="CV348" s="307"/>
      <c r="CW348" s="307"/>
      <c r="CX348" s="307"/>
      <c r="CY348" s="307"/>
      <c r="CZ348" s="307"/>
      <c r="DA348" s="307"/>
      <c r="DB348" s="307"/>
      <c r="DC348" s="307"/>
      <c r="DD348" s="307"/>
      <c r="DE348" s="307"/>
      <c r="DF348" s="307"/>
      <c r="DG348" s="307"/>
      <c r="DH348" s="307"/>
      <c r="DI348" s="307"/>
      <c r="DJ348" s="307"/>
      <c r="DK348" s="307"/>
      <c r="DL348" s="307"/>
      <c r="DM348" s="307"/>
      <c r="DN348" s="307"/>
      <c r="DO348" s="307"/>
      <c r="DP348" s="307"/>
      <c r="DQ348" s="307"/>
      <c r="DR348" s="307"/>
      <c r="DS348" s="307"/>
      <c r="DT348" s="307"/>
      <c r="DU348" s="307"/>
      <c r="DV348" s="307"/>
      <c r="DW348" s="307"/>
      <c r="DX348" s="307"/>
      <c r="DY348" s="307"/>
      <c r="DZ348" s="307"/>
      <c r="EA348" s="307"/>
      <c r="EB348" s="307"/>
      <c r="EC348" s="307"/>
      <c r="ED348" s="307"/>
      <c r="EE348" s="307"/>
      <c r="EF348" s="307"/>
      <c r="EG348" s="307"/>
      <c r="EH348" s="307"/>
      <c r="EI348" s="307"/>
      <c r="EJ348" s="307"/>
      <c r="EK348" s="307"/>
    </row>
    <row r="349" spans="1:141" s="299" customFormat="1">
      <c r="A349" s="307"/>
      <c r="B349" s="307"/>
      <c r="C349" s="307"/>
      <c r="D349" s="307"/>
      <c r="E349" s="307"/>
      <c r="F349" s="307"/>
      <c r="G349" s="307"/>
      <c r="H349" s="307"/>
      <c r="I349" s="307"/>
      <c r="J349" s="307"/>
      <c r="K349" s="307"/>
      <c r="L349" s="307"/>
      <c r="M349" s="307"/>
      <c r="N349" s="307"/>
      <c r="O349" s="307"/>
      <c r="P349" s="307"/>
      <c r="Q349" s="307"/>
      <c r="R349" s="307"/>
      <c r="S349" s="307"/>
      <c r="T349" s="307"/>
      <c r="U349" s="307"/>
      <c r="V349" s="307"/>
      <c r="W349" s="307"/>
      <c r="X349" s="307"/>
      <c r="Y349" s="307"/>
      <c r="Z349" s="307"/>
      <c r="AA349" s="307"/>
      <c r="AB349" s="307"/>
      <c r="AC349" s="307"/>
      <c r="AD349" s="307"/>
      <c r="AE349" s="307"/>
      <c r="AF349" s="307"/>
      <c r="AG349" s="307"/>
      <c r="AH349" s="307"/>
      <c r="AI349" s="307"/>
      <c r="AJ349" s="307"/>
      <c r="AK349" s="307"/>
      <c r="AL349" s="307"/>
      <c r="AM349" s="307"/>
      <c r="AN349" s="307"/>
      <c r="AO349" s="307"/>
      <c r="AP349" s="307"/>
      <c r="AQ349" s="307"/>
      <c r="AR349" s="307"/>
      <c r="AS349" s="307"/>
      <c r="AT349" s="307"/>
      <c r="AU349" s="307"/>
      <c r="AV349" s="307"/>
      <c r="AW349" s="307"/>
      <c r="AX349" s="307"/>
      <c r="AY349" s="307"/>
      <c r="AZ349" s="307"/>
      <c r="BA349" s="307"/>
      <c r="BB349" s="307"/>
      <c r="BC349" s="307"/>
      <c r="BD349" s="307"/>
      <c r="BE349" s="307"/>
      <c r="BF349" s="307"/>
      <c r="BG349" s="307"/>
      <c r="BH349" s="307"/>
      <c r="BI349" s="307"/>
      <c r="BJ349" s="307"/>
      <c r="BK349" s="307"/>
      <c r="BL349" s="307"/>
      <c r="BM349" s="307"/>
      <c r="BN349" s="307"/>
      <c r="BO349" s="307"/>
      <c r="BP349" s="307"/>
      <c r="BQ349" s="307"/>
      <c r="BR349" s="307"/>
      <c r="BS349" s="307"/>
      <c r="BT349" s="307"/>
      <c r="BU349" s="307"/>
      <c r="BV349" s="307"/>
      <c r="BW349" s="307"/>
      <c r="BX349" s="307"/>
      <c r="BY349" s="307"/>
      <c r="BZ349" s="307"/>
      <c r="CA349" s="307"/>
      <c r="CB349" s="307"/>
      <c r="CC349" s="307"/>
      <c r="CD349" s="307"/>
      <c r="CE349" s="307"/>
      <c r="CF349" s="307"/>
      <c r="CG349" s="307"/>
      <c r="CH349" s="307"/>
      <c r="CI349" s="307"/>
      <c r="CJ349" s="307"/>
      <c r="CK349" s="307"/>
      <c r="CL349" s="307"/>
      <c r="CM349" s="307"/>
      <c r="CN349" s="307"/>
      <c r="CO349" s="307"/>
      <c r="CP349" s="307"/>
      <c r="CQ349" s="307"/>
      <c r="CR349" s="307"/>
      <c r="CS349" s="307"/>
      <c r="CT349" s="307"/>
      <c r="CU349" s="307"/>
      <c r="CV349" s="307"/>
      <c r="CW349" s="307"/>
      <c r="CX349" s="307"/>
      <c r="CY349" s="307"/>
      <c r="CZ349" s="307"/>
      <c r="DA349" s="307"/>
      <c r="DB349" s="307"/>
      <c r="DC349" s="307"/>
      <c r="DD349" s="307"/>
      <c r="DE349" s="307"/>
      <c r="DF349" s="307"/>
      <c r="DG349" s="307"/>
      <c r="DH349" s="307"/>
      <c r="DI349" s="307"/>
      <c r="DJ349" s="307"/>
      <c r="DK349" s="307"/>
      <c r="DL349" s="307"/>
      <c r="DM349" s="307"/>
      <c r="DN349" s="307"/>
      <c r="DO349" s="307"/>
      <c r="DP349" s="307"/>
      <c r="DQ349" s="307"/>
      <c r="DR349" s="307"/>
      <c r="DS349" s="307"/>
      <c r="DT349" s="307"/>
      <c r="DU349" s="307"/>
      <c r="DV349" s="307"/>
      <c r="DW349" s="307"/>
      <c r="DX349" s="307"/>
      <c r="DY349" s="307"/>
      <c r="DZ349" s="307"/>
      <c r="EA349" s="307"/>
      <c r="EB349" s="307"/>
      <c r="EC349" s="307"/>
      <c r="ED349" s="307"/>
      <c r="EE349" s="307"/>
      <c r="EF349" s="307"/>
      <c r="EG349" s="307"/>
      <c r="EH349" s="307"/>
      <c r="EI349" s="307"/>
      <c r="EJ349" s="307"/>
      <c r="EK349" s="307"/>
    </row>
    <row r="350" spans="1:141" s="299" customFormat="1">
      <c r="A350" s="307"/>
      <c r="B350" s="307"/>
      <c r="C350" s="307"/>
      <c r="D350" s="307"/>
      <c r="E350" s="307"/>
      <c r="F350" s="307"/>
      <c r="G350" s="307"/>
      <c r="H350" s="307"/>
      <c r="I350" s="307"/>
      <c r="J350" s="307"/>
      <c r="K350" s="307"/>
      <c r="L350" s="307"/>
      <c r="M350" s="307"/>
      <c r="N350" s="307"/>
      <c r="O350" s="307"/>
      <c r="P350" s="307"/>
      <c r="Q350" s="307"/>
      <c r="R350" s="307"/>
      <c r="S350" s="307"/>
      <c r="T350" s="307"/>
      <c r="U350" s="307"/>
      <c r="V350" s="307"/>
      <c r="W350" s="307"/>
      <c r="X350" s="307"/>
      <c r="Y350" s="307"/>
      <c r="Z350" s="307"/>
      <c r="AA350" s="307"/>
      <c r="AB350" s="307"/>
      <c r="AC350" s="307"/>
      <c r="AD350" s="307"/>
      <c r="AE350" s="307"/>
      <c r="AF350" s="307"/>
      <c r="AG350" s="307"/>
      <c r="AH350" s="307"/>
      <c r="AI350" s="307"/>
      <c r="AJ350" s="307"/>
      <c r="AK350" s="307"/>
      <c r="AL350" s="307"/>
      <c r="AM350" s="307"/>
      <c r="AN350" s="307"/>
      <c r="AO350" s="307"/>
      <c r="AP350" s="307"/>
      <c r="AQ350" s="307"/>
      <c r="AR350" s="307"/>
      <c r="AS350" s="307"/>
      <c r="AT350" s="307"/>
      <c r="AU350" s="307"/>
      <c r="AV350" s="307"/>
      <c r="AW350" s="307"/>
      <c r="AX350" s="307"/>
      <c r="AY350" s="307"/>
      <c r="AZ350" s="307"/>
      <c r="BA350" s="307"/>
      <c r="BB350" s="307"/>
      <c r="BC350" s="307"/>
      <c r="BD350" s="307"/>
      <c r="BE350" s="307"/>
      <c r="BF350" s="307"/>
      <c r="BG350" s="307"/>
      <c r="BH350" s="307"/>
      <c r="BI350" s="307"/>
      <c r="BJ350" s="307"/>
      <c r="BK350" s="307"/>
      <c r="BL350" s="307"/>
      <c r="BM350" s="307"/>
      <c r="BN350" s="307"/>
      <c r="BO350" s="307"/>
      <c r="BP350" s="307"/>
      <c r="BQ350" s="307"/>
      <c r="BR350" s="307"/>
      <c r="BS350" s="307"/>
      <c r="BT350" s="307"/>
      <c r="BU350" s="307"/>
      <c r="BV350" s="307"/>
      <c r="BW350" s="307"/>
      <c r="BX350" s="307"/>
      <c r="BY350" s="307"/>
      <c r="BZ350" s="307"/>
      <c r="CA350" s="307"/>
      <c r="CB350" s="307"/>
      <c r="CC350" s="307"/>
      <c r="CD350" s="307"/>
      <c r="CE350" s="307"/>
      <c r="CF350" s="307"/>
      <c r="CG350" s="307"/>
      <c r="CH350" s="307"/>
      <c r="CI350" s="307"/>
      <c r="CJ350" s="307"/>
      <c r="CK350" s="307"/>
      <c r="CL350" s="307"/>
      <c r="CM350" s="307"/>
      <c r="CN350" s="307"/>
      <c r="CO350" s="307"/>
      <c r="CP350" s="307"/>
      <c r="CQ350" s="307"/>
      <c r="CR350" s="307"/>
      <c r="CS350" s="307"/>
      <c r="CT350" s="307"/>
      <c r="CU350" s="307"/>
      <c r="CV350" s="307"/>
      <c r="CW350" s="307"/>
      <c r="CX350" s="307"/>
      <c r="CY350" s="307"/>
      <c r="CZ350" s="307"/>
      <c r="DA350" s="307"/>
      <c r="DB350" s="307"/>
      <c r="DC350" s="307"/>
      <c r="DD350" s="307"/>
      <c r="DE350" s="307"/>
      <c r="DF350" s="307"/>
      <c r="DG350" s="307"/>
      <c r="DH350" s="307"/>
      <c r="DI350" s="307"/>
      <c r="DJ350" s="307"/>
      <c r="DK350" s="307"/>
      <c r="DL350" s="307"/>
      <c r="DM350" s="307"/>
      <c r="DN350" s="307"/>
      <c r="DO350" s="307"/>
      <c r="DP350" s="307"/>
      <c r="DQ350" s="307"/>
      <c r="DR350" s="307"/>
      <c r="DS350" s="307"/>
      <c r="DT350" s="307"/>
      <c r="DU350" s="307"/>
      <c r="DV350" s="307"/>
      <c r="DW350" s="307"/>
      <c r="DX350" s="307"/>
      <c r="DY350" s="307"/>
      <c r="DZ350" s="307"/>
      <c r="EA350" s="307"/>
      <c r="EB350" s="307"/>
      <c r="EC350" s="307"/>
      <c r="ED350" s="307"/>
      <c r="EE350" s="307"/>
      <c r="EF350" s="307"/>
      <c r="EG350" s="307"/>
      <c r="EH350" s="307"/>
      <c r="EI350" s="307"/>
      <c r="EJ350" s="307"/>
      <c r="EK350" s="307"/>
    </row>
    <row r="351" spans="1:141" s="299" customFormat="1">
      <c r="A351" s="307"/>
      <c r="B351" s="307"/>
      <c r="C351" s="307"/>
      <c r="D351" s="307"/>
      <c r="E351" s="307"/>
      <c r="F351" s="307"/>
      <c r="G351" s="307"/>
      <c r="H351" s="307"/>
      <c r="I351" s="307"/>
      <c r="J351" s="307"/>
      <c r="K351" s="307"/>
      <c r="L351" s="307"/>
      <c r="M351" s="307"/>
      <c r="N351" s="307"/>
      <c r="O351" s="307"/>
      <c r="P351" s="307"/>
      <c r="Q351" s="307"/>
      <c r="R351" s="307"/>
      <c r="S351" s="307"/>
      <c r="T351" s="307"/>
      <c r="U351" s="307"/>
      <c r="V351" s="307"/>
      <c r="W351" s="307"/>
      <c r="X351" s="307"/>
      <c r="Y351" s="307"/>
      <c r="Z351" s="307"/>
      <c r="AA351" s="307"/>
      <c r="AB351" s="307"/>
      <c r="AC351" s="307"/>
      <c r="AD351" s="307"/>
      <c r="AE351" s="307"/>
      <c r="AF351" s="307"/>
      <c r="AG351" s="307"/>
      <c r="AH351" s="307"/>
      <c r="AI351" s="307"/>
      <c r="AJ351" s="307"/>
      <c r="AK351" s="307"/>
      <c r="AL351" s="307"/>
      <c r="AM351" s="307"/>
      <c r="AN351" s="307"/>
      <c r="AO351" s="307"/>
      <c r="AP351" s="307"/>
      <c r="AQ351" s="307"/>
      <c r="AR351" s="307"/>
      <c r="AS351" s="307"/>
      <c r="AT351" s="307"/>
      <c r="AU351" s="307"/>
      <c r="AV351" s="307"/>
      <c r="AW351" s="307"/>
      <c r="AX351" s="307"/>
      <c r="AY351" s="307"/>
      <c r="AZ351" s="307"/>
      <c r="BA351" s="307"/>
      <c r="BB351" s="307"/>
      <c r="BC351" s="307"/>
      <c r="BD351" s="307"/>
      <c r="BE351" s="307"/>
      <c r="BF351" s="307"/>
      <c r="BG351" s="307"/>
      <c r="BH351" s="307"/>
      <c r="BI351" s="307"/>
      <c r="BJ351" s="307"/>
      <c r="BK351" s="307"/>
      <c r="BL351" s="307"/>
      <c r="BM351" s="307"/>
      <c r="BN351" s="307"/>
      <c r="BO351" s="307"/>
      <c r="BP351" s="307"/>
      <c r="BQ351" s="307"/>
      <c r="BR351" s="307"/>
      <c r="BS351" s="307"/>
      <c r="BT351" s="307"/>
      <c r="BU351" s="307"/>
      <c r="BV351" s="307"/>
      <c r="BW351" s="307"/>
      <c r="BX351" s="307"/>
      <c r="BY351" s="307"/>
      <c r="BZ351" s="307"/>
      <c r="CA351" s="307"/>
      <c r="CB351" s="307"/>
      <c r="CC351" s="307"/>
      <c r="CD351" s="307"/>
      <c r="CE351" s="307"/>
      <c r="CF351" s="307"/>
      <c r="CG351" s="307"/>
      <c r="CH351" s="307"/>
      <c r="CI351" s="307"/>
      <c r="CJ351" s="307"/>
      <c r="CK351" s="307"/>
      <c r="CL351" s="307"/>
      <c r="CM351" s="307"/>
      <c r="CN351" s="307"/>
      <c r="CO351" s="307"/>
      <c r="CP351" s="307"/>
      <c r="CQ351" s="307"/>
      <c r="CR351" s="307"/>
      <c r="CS351" s="307"/>
      <c r="CT351" s="307"/>
      <c r="CU351" s="307"/>
      <c r="CV351" s="307"/>
      <c r="CW351" s="307"/>
      <c r="CX351" s="307"/>
      <c r="CY351" s="307"/>
      <c r="CZ351" s="307"/>
      <c r="DA351" s="307"/>
      <c r="DB351" s="307"/>
      <c r="DC351" s="307"/>
      <c r="DD351" s="307"/>
      <c r="DE351" s="307"/>
      <c r="DF351" s="307"/>
      <c r="DG351" s="307"/>
      <c r="DH351" s="307"/>
      <c r="DI351" s="307"/>
      <c r="DJ351" s="307"/>
      <c r="DK351" s="307"/>
      <c r="DL351" s="307"/>
      <c r="DM351" s="307"/>
      <c r="DN351" s="307"/>
      <c r="DO351" s="307"/>
      <c r="DP351" s="307"/>
      <c r="DQ351" s="307"/>
      <c r="DR351" s="307"/>
      <c r="DS351" s="307"/>
      <c r="DT351" s="307"/>
      <c r="DU351" s="307"/>
      <c r="DV351" s="307"/>
      <c r="DW351" s="307"/>
      <c r="DX351" s="307"/>
      <c r="DY351" s="307"/>
      <c r="DZ351" s="307"/>
      <c r="EA351" s="307"/>
      <c r="EB351" s="307"/>
      <c r="EC351" s="307"/>
      <c r="ED351" s="307"/>
      <c r="EE351" s="307"/>
      <c r="EF351" s="307"/>
      <c r="EG351" s="307"/>
      <c r="EH351" s="307"/>
      <c r="EI351" s="307"/>
      <c r="EJ351" s="307"/>
      <c r="EK351" s="307"/>
    </row>
    <row r="352" spans="1:141" s="299" customFormat="1">
      <c r="A352" s="307"/>
      <c r="B352" s="307"/>
      <c r="C352" s="307"/>
      <c r="D352" s="307"/>
      <c r="E352" s="307"/>
      <c r="F352" s="307"/>
      <c r="G352" s="307"/>
      <c r="H352" s="307"/>
      <c r="I352" s="307"/>
      <c r="J352" s="307"/>
      <c r="K352" s="307"/>
      <c r="L352" s="307"/>
      <c r="M352" s="307"/>
      <c r="N352" s="307"/>
      <c r="O352" s="307"/>
      <c r="P352" s="307"/>
      <c r="Q352" s="307"/>
      <c r="R352" s="307"/>
      <c r="S352" s="307"/>
      <c r="T352" s="307"/>
      <c r="U352" s="307"/>
      <c r="V352" s="307"/>
      <c r="W352" s="307"/>
      <c r="X352" s="307"/>
      <c r="Y352" s="307"/>
      <c r="Z352" s="307"/>
      <c r="AA352" s="307"/>
      <c r="AB352" s="307"/>
      <c r="AC352" s="307"/>
      <c r="AD352" s="307"/>
      <c r="AE352" s="307"/>
      <c r="AF352" s="307"/>
      <c r="AG352" s="307"/>
      <c r="AH352" s="307"/>
      <c r="AI352" s="307"/>
      <c r="AJ352" s="307"/>
      <c r="AK352" s="307"/>
      <c r="AL352" s="307"/>
      <c r="AM352" s="307"/>
      <c r="AN352" s="307"/>
      <c r="AO352" s="307"/>
      <c r="AP352" s="307"/>
      <c r="AQ352" s="307"/>
      <c r="AR352" s="307"/>
      <c r="AS352" s="307"/>
      <c r="AT352" s="307"/>
      <c r="AU352" s="307"/>
      <c r="AV352" s="307"/>
      <c r="AW352" s="307"/>
      <c r="AX352" s="307"/>
      <c r="AY352" s="307"/>
      <c r="AZ352" s="307"/>
      <c r="BA352" s="307"/>
      <c r="BB352" s="307"/>
      <c r="BC352" s="307"/>
      <c r="BD352" s="307"/>
      <c r="BE352" s="307"/>
      <c r="BF352" s="307"/>
      <c r="BG352" s="307"/>
      <c r="BH352" s="307"/>
      <c r="BI352" s="307"/>
      <c r="BJ352" s="307"/>
      <c r="BK352" s="307"/>
      <c r="BL352" s="307"/>
      <c r="BM352" s="307"/>
      <c r="BN352" s="307"/>
      <c r="BO352" s="307"/>
      <c r="BP352" s="307"/>
      <c r="BQ352" s="307"/>
      <c r="BR352" s="307"/>
      <c r="BS352" s="307"/>
      <c r="BT352" s="307"/>
      <c r="BU352" s="307"/>
      <c r="BV352" s="307"/>
      <c r="BW352" s="307"/>
      <c r="BX352" s="307"/>
      <c r="BY352" s="307"/>
      <c r="BZ352" s="307"/>
      <c r="CA352" s="307"/>
      <c r="CB352" s="307"/>
      <c r="CC352" s="307"/>
      <c r="CD352" s="307"/>
      <c r="CE352" s="307"/>
      <c r="CF352" s="307"/>
      <c r="CG352" s="307"/>
      <c r="CH352" s="307"/>
      <c r="CI352" s="307"/>
      <c r="CJ352" s="307"/>
      <c r="CK352" s="307"/>
      <c r="CL352" s="307"/>
      <c r="CM352" s="307"/>
      <c r="CN352" s="307"/>
      <c r="CO352" s="307"/>
      <c r="CP352" s="307"/>
      <c r="CQ352" s="307"/>
      <c r="CR352" s="307"/>
      <c r="CS352" s="307"/>
      <c r="CT352" s="307"/>
      <c r="CU352" s="307"/>
      <c r="CV352" s="307"/>
      <c r="CW352" s="307"/>
      <c r="CX352" s="307"/>
      <c r="CY352" s="307"/>
      <c r="CZ352" s="307"/>
      <c r="DA352" s="307"/>
      <c r="DB352" s="307"/>
      <c r="DC352" s="307"/>
      <c r="DD352" s="307"/>
      <c r="DE352" s="307"/>
      <c r="DF352" s="307"/>
      <c r="DG352" s="307"/>
      <c r="DH352" s="307"/>
      <c r="DI352" s="307"/>
      <c r="DJ352" s="307"/>
      <c r="DK352" s="307"/>
      <c r="DL352" s="307"/>
      <c r="DM352" s="307"/>
      <c r="DN352" s="307"/>
      <c r="DO352" s="307"/>
      <c r="DP352" s="307"/>
      <c r="DQ352" s="307"/>
      <c r="DR352" s="307"/>
      <c r="DS352" s="307"/>
      <c r="DT352" s="307"/>
      <c r="DU352" s="307"/>
      <c r="DV352" s="307"/>
      <c r="DW352" s="307"/>
      <c r="DX352" s="307"/>
      <c r="DY352" s="307"/>
      <c r="DZ352" s="307"/>
      <c r="EA352" s="307"/>
      <c r="EB352" s="307"/>
      <c r="EC352" s="307"/>
      <c r="ED352" s="307"/>
      <c r="EE352" s="307"/>
      <c r="EF352" s="307"/>
      <c r="EG352" s="307"/>
      <c r="EH352" s="307"/>
      <c r="EI352" s="307"/>
      <c r="EJ352" s="307"/>
      <c r="EK352" s="307"/>
    </row>
    <row r="353" spans="1:141" s="299" customFormat="1">
      <c r="A353" s="307"/>
      <c r="B353" s="307"/>
      <c r="C353" s="307"/>
      <c r="D353" s="307"/>
      <c r="E353" s="307"/>
      <c r="F353" s="307"/>
      <c r="G353" s="307"/>
      <c r="H353" s="307"/>
      <c r="I353" s="307"/>
      <c r="J353" s="307"/>
      <c r="K353" s="307"/>
      <c r="L353" s="307"/>
      <c r="M353" s="307"/>
      <c r="N353" s="307"/>
      <c r="O353" s="307"/>
      <c r="P353" s="307"/>
      <c r="Q353" s="307"/>
      <c r="R353" s="307"/>
      <c r="S353" s="307"/>
      <c r="T353" s="307"/>
      <c r="U353" s="307"/>
      <c r="V353" s="307"/>
      <c r="W353" s="307"/>
      <c r="X353" s="307"/>
      <c r="Y353" s="307"/>
      <c r="Z353" s="307"/>
      <c r="AA353" s="307"/>
      <c r="AB353" s="307"/>
      <c r="AC353" s="307"/>
      <c r="AD353" s="307"/>
      <c r="AE353" s="307"/>
      <c r="AF353" s="307"/>
      <c r="AG353" s="307"/>
      <c r="AH353" s="307"/>
      <c r="AI353" s="307"/>
      <c r="AJ353" s="307"/>
      <c r="AK353" s="307"/>
      <c r="AL353" s="307"/>
      <c r="AM353" s="307"/>
      <c r="AN353" s="307"/>
      <c r="AO353" s="307"/>
      <c r="AP353" s="307"/>
      <c r="AQ353" s="307"/>
      <c r="AR353" s="307"/>
      <c r="AS353" s="307"/>
      <c r="AT353" s="307"/>
      <c r="AU353" s="307"/>
      <c r="AV353" s="307"/>
      <c r="AW353" s="307"/>
      <c r="AX353" s="307"/>
      <c r="AY353" s="307"/>
      <c r="AZ353" s="307"/>
      <c r="BA353" s="307"/>
      <c r="BB353" s="307"/>
      <c r="BC353" s="307"/>
      <c r="BD353" s="307"/>
      <c r="BE353" s="307"/>
      <c r="BF353" s="307"/>
      <c r="BG353" s="307"/>
      <c r="BH353" s="307"/>
      <c r="BI353" s="307"/>
      <c r="BJ353" s="307"/>
      <c r="BK353" s="307"/>
      <c r="BL353" s="307"/>
      <c r="BM353" s="307"/>
      <c r="BN353" s="307"/>
      <c r="BO353" s="307"/>
      <c r="BP353" s="307"/>
      <c r="BQ353" s="307"/>
      <c r="BR353" s="307"/>
      <c r="BS353" s="307"/>
      <c r="BT353" s="307"/>
      <c r="BU353" s="307"/>
      <c r="BV353" s="307"/>
      <c r="BW353" s="307"/>
      <c r="BX353" s="307"/>
      <c r="BY353" s="307"/>
      <c r="BZ353" s="307"/>
      <c r="CA353" s="307"/>
      <c r="CB353" s="307"/>
      <c r="CC353" s="307"/>
      <c r="CD353" s="307"/>
      <c r="CE353" s="307"/>
      <c r="CF353" s="307"/>
      <c r="CG353" s="307"/>
      <c r="CH353" s="307"/>
      <c r="CI353" s="307"/>
      <c r="CJ353" s="307"/>
      <c r="CK353" s="307"/>
      <c r="CL353" s="307"/>
      <c r="CM353" s="307"/>
      <c r="CN353" s="307"/>
      <c r="CO353" s="307"/>
      <c r="CP353" s="307"/>
      <c r="CQ353" s="307"/>
      <c r="CR353" s="307"/>
      <c r="CS353" s="307"/>
      <c r="CT353" s="307"/>
      <c r="CU353" s="307"/>
      <c r="CV353" s="307"/>
      <c r="CW353" s="307"/>
      <c r="CX353" s="307"/>
      <c r="CY353" s="307"/>
      <c r="CZ353" s="307"/>
      <c r="DA353" s="307"/>
      <c r="DB353" s="307"/>
      <c r="DC353" s="307"/>
      <c r="DD353" s="307"/>
      <c r="DE353" s="307"/>
      <c r="DF353" s="307"/>
      <c r="DG353" s="307"/>
      <c r="DH353" s="307"/>
      <c r="DI353" s="307"/>
      <c r="DJ353" s="307"/>
      <c r="DK353" s="307"/>
      <c r="DL353" s="307"/>
      <c r="DM353" s="307"/>
      <c r="DN353" s="307"/>
      <c r="DO353" s="307"/>
      <c r="DP353" s="307"/>
      <c r="DQ353" s="307"/>
      <c r="DR353" s="307"/>
      <c r="DS353" s="307"/>
      <c r="DT353" s="307"/>
      <c r="DU353" s="307"/>
      <c r="DV353" s="307"/>
      <c r="DW353" s="307"/>
      <c r="DX353" s="307"/>
      <c r="DY353" s="307"/>
      <c r="DZ353" s="307"/>
      <c r="EA353" s="307"/>
      <c r="EB353" s="307"/>
      <c r="EC353" s="307"/>
      <c r="ED353" s="307"/>
      <c r="EE353" s="307"/>
      <c r="EF353" s="307"/>
      <c r="EG353" s="307"/>
      <c r="EH353" s="307"/>
      <c r="EI353" s="307"/>
      <c r="EJ353" s="307"/>
      <c r="EK353" s="307"/>
    </row>
    <row r="354" spans="1:141" s="299" customFormat="1">
      <c r="A354" s="307"/>
      <c r="B354" s="307"/>
      <c r="C354" s="307"/>
      <c r="D354" s="307"/>
      <c r="E354" s="307"/>
      <c r="F354" s="307"/>
      <c r="G354" s="307"/>
      <c r="H354" s="307"/>
      <c r="I354" s="307"/>
      <c r="J354" s="307"/>
      <c r="K354" s="307"/>
      <c r="L354" s="307"/>
      <c r="M354" s="307"/>
      <c r="N354" s="307"/>
      <c r="O354" s="307"/>
      <c r="P354" s="307"/>
      <c r="Q354" s="307"/>
      <c r="R354" s="307"/>
      <c r="S354" s="307"/>
      <c r="T354" s="307"/>
      <c r="U354" s="307"/>
      <c r="V354" s="307"/>
      <c r="W354" s="307"/>
      <c r="X354" s="307"/>
      <c r="Y354" s="307"/>
      <c r="Z354" s="307"/>
      <c r="AA354" s="307"/>
      <c r="AB354" s="307"/>
      <c r="AC354" s="307"/>
      <c r="AD354" s="307"/>
      <c r="AE354" s="307"/>
      <c r="AF354" s="307"/>
      <c r="AG354" s="307"/>
      <c r="AH354" s="307"/>
      <c r="AI354" s="307"/>
      <c r="AJ354" s="307"/>
      <c r="AK354" s="307"/>
      <c r="AL354" s="307"/>
      <c r="AM354" s="307"/>
      <c r="AN354" s="307"/>
      <c r="AO354" s="307"/>
      <c r="AP354" s="307"/>
      <c r="AQ354" s="307"/>
      <c r="AR354" s="307"/>
      <c r="AS354" s="307"/>
      <c r="AT354" s="307"/>
      <c r="AU354" s="307"/>
      <c r="AV354" s="307"/>
      <c r="AW354" s="307"/>
      <c r="AX354" s="307"/>
      <c r="AY354" s="307"/>
      <c r="AZ354" s="307"/>
      <c r="BA354" s="307"/>
      <c r="BB354" s="307"/>
      <c r="BC354" s="307"/>
      <c r="BD354" s="307"/>
      <c r="BE354" s="307"/>
      <c r="BF354" s="307"/>
      <c r="BG354" s="307"/>
      <c r="BH354" s="307"/>
      <c r="BI354" s="307"/>
      <c r="BJ354" s="307"/>
      <c r="BK354" s="307"/>
      <c r="BL354" s="307"/>
      <c r="BM354" s="307"/>
      <c r="BN354" s="307"/>
      <c r="BO354" s="307"/>
      <c r="BP354" s="307"/>
      <c r="BQ354" s="307"/>
      <c r="BR354" s="307"/>
      <c r="BS354" s="307"/>
      <c r="BT354" s="307"/>
      <c r="BU354" s="307"/>
      <c r="BV354" s="307"/>
      <c r="BW354" s="307"/>
      <c r="BX354" s="307"/>
      <c r="BY354" s="307"/>
      <c r="BZ354" s="307"/>
      <c r="CA354" s="307"/>
      <c r="CB354" s="307"/>
      <c r="CC354" s="307"/>
      <c r="CD354" s="307"/>
      <c r="CE354" s="307"/>
      <c r="CF354" s="307"/>
      <c r="CG354" s="307"/>
      <c r="CH354" s="307"/>
      <c r="CI354" s="307"/>
      <c r="CJ354" s="307"/>
      <c r="CK354" s="307"/>
      <c r="CL354" s="307"/>
      <c r="CM354" s="307"/>
      <c r="CN354" s="307"/>
      <c r="CO354" s="307"/>
      <c r="CP354" s="307"/>
      <c r="CQ354" s="307"/>
      <c r="CR354" s="307"/>
      <c r="CS354" s="307"/>
      <c r="CT354" s="307"/>
      <c r="CU354" s="307"/>
      <c r="CV354" s="307"/>
      <c r="CW354" s="307"/>
      <c r="CX354" s="307"/>
      <c r="CY354" s="307"/>
      <c r="CZ354" s="307"/>
      <c r="DA354" s="307"/>
      <c r="DB354" s="307"/>
      <c r="DC354" s="307"/>
      <c r="DD354" s="307"/>
      <c r="DE354" s="307"/>
      <c r="DF354" s="307"/>
      <c r="DG354" s="307"/>
      <c r="DH354" s="307"/>
      <c r="DI354" s="307"/>
      <c r="DJ354" s="307"/>
      <c r="DK354" s="307"/>
      <c r="DL354" s="307"/>
      <c r="DM354" s="307"/>
      <c r="DN354" s="307"/>
      <c r="DO354" s="307"/>
      <c r="DP354" s="307"/>
      <c r="DQ354" s="307"/>
      <c r="DR354" s="307"/>
      <c r="DS354" s="307"/>
      <c r="DT354" s="307"/>
      <c r="DU354" s="307"/>
      <c r="DV354" s="307"/>
      <c r="DW354" s="307"/>
      <c r="DX354" s="307"/>
      <c r="DY354" s="307"/>
      <c r="DZ354" s="307"/>
      <c r="EA354" s="307"/>
      <c r="EB354" s="307"/>
      <c r="EC354" s="307"/>
      <c r="ED354" s="307"/>
      <c r="EE354" s="307"/>
      <c r="EF354" s="307"/>
      <c r="EG354" s="307"/>
      <c r="EH354" s="307"/>
      <c r="EI354" s="307"/>
      <c r="EJ354" s="307"/>
      <c r="EK354" s="307"/>
    </row>
    <row r="355" spans="1:141" s="299" customFormat="1">
      <c r="A355" s="307"/>
      <c r="B355" s="307"/>
      <c r="C355" s="307"/>
      <c r="D355" s="307"/>
      <c r="E355" s="307"/>
      <c r="F355" s="307"/>
      <c r="G355" s="307"/>
      <c r="H355" s="307"/>
      <c r="I355" s="307"/>
      <c r="J355" s="307"/>
      <c r="K355" s="307"/>
      <c r="L355" s="307"/>
      <c r="M355" s="307"/>
      <c r="N355" s="307"/>
      <c r="O355" s="307"/>
      <c r="P355" s="307"/>
      <c r="Q355" s="307"/>
      <c r="R355" s="307"/>
      <c r="S355" s="307"/>
      <c r="T355" s="307"/>
      <c r="U355" s="307"/>
      <c r="V355" s="307"/>
      <c r="W355" s="307"/>
      <c r="X355" s="307"/>
      <c r="Y355" s="307"/>
      <c r="Z355" s="307"/>
      <c r="AA355" s="307"/>
      <c r="AB355" s="307"/>
      <c r="AC355" s="307"/>
      <c r="AD355" s="307"/>
      <c r="AE355" s="307"/>
      <c r="AF355" s="307"/>
      <c r="AG355" s="307"/>
      <c r="AH355" s="307"/>
      <c r="AI355" s="307"/>
      <c r="AJ355" s="307"/>
      <c r="AK355" s="307"/>
      <c r="AL355" s="307"/>
      <c r="AM355" s="307"/>
      <c r="AN355" s="307"/>
      <c r="AO355" s="307"/>
      <c r="AP355" s="307"/>
      <c r="AQ355" s="307"/>
      <c r="AR355" s="307"/>
      <c r="AS355" s="307"/>
      <c r="AT355" s="307"/>
      <c r="AU355" s="307"/>
      <c r="AV355" s="307"/>
      <c r="AW355" s="307"/>
      <c r="AX355" s="307"/>
      <c r="AY355" s="307"/>
      <c r="AZ355" s="307"/>
      <c r="BA355" s="307"/>
      <c r="BB355" s="307"/>
      <c r="BC355" s="307"/>
      <c r="BD355" s="307"/>
      <c r="BE355" s="307"/>
      <c r="BF355" s="307"/>
      <c r="BG355" s="307"/>
      <c r="BH355" s="307"/>
      <c r="BI355" s="307"/>
      <c r="BJ355" s="307"/>
      <c r="BK355" s="307"/>
      <c r="BL355" s="307"/>
      <c r="BM355" s="307"/>
      <c r="BN355" s="307"/>
      <c r="BO355" s="307"/>
      <c r="BP355" s="307"/>
      <c r="BQ355" s="307"/>
      <c r="BR355" s="307"/>
      <c r="BS355" s="307"/>
      <c r="BT355" s="307"/>
      <c r="BU355" s="307"/>
      <c r="BV355" s="307"/>
      <c r="BW355" s="307"/>
      <c r="BX355" s="307"/>
      <c r="BY355" s="307"/>
      <c r="BZ355" s="307"/>
      <c r="CA355" s="307"/>
      <c r="CB355" s="307"/>
      <c r="CC355" s="307"/>
      <c r="CD355" s="307"/>
      <c r="CE355" s="307"/>
      <c r="CF355" s="307"/>
      <c r="CG355" s="307"/>
      <c r="CH355" s="307"/>
      <c r="CI355" s="307"/>
      <c r="CJ355" s="307"/>
      <c r="CK355" s="307"/>
      <c r="CL355" s="307"/>
      <c r="CM355" s="307"/>
      <c r="CN355" s="307"/>
      <c r="CO355" s="307"/>
      <c r="CP355" s="307"/>
      <c r="CQ355" s="307"/>
      <c r="CR355" s="307"/>
      <c r="CS355" s="307"/>
      <c r="CT355" s="307"/>
      <c r="CU355" s="307"/>
      <c r="CV355" s="307"/>
      <c r="CW355" s="307"/>
      <c r="CX355" s="307"/>
      <c r="CY355" s="307"/>
      <c r="CZ355" s="307"/>
      <c r="DA355" s="307"/>
      <c r="DB355" s="307"/>
      <c r="DC355" s="307"/>
      <c r="DD355" s="307"/>
      <c r="DE355" s="307"/>
      <c r="DF355" s="307"/>
      <c r="DG355" s="307"/>
      <c r="DH355" s="307"/>
      <c r="DI355" s="307"/>
      <c r="DJ355" s="307"/>
      <c r="DK355" s="307"/>
      <c r="DL355" s="307"/>
      <c r="DM355" s="307"/>
      <c r="DN355" s="307"/>
      <c r="DO355" s="307"/>
      <c r="DP355" s="307"/>
      <c r="DQ355" s="307"/>
      <c r="DR355" s="307"/>
      <c r="DS355" s="307"/>
      <c r="DT355" s="307"/>
      <c r="DU355" s="307"/>
      <c r="DV355" s="307"/>
      <c r="DW355" s="307"/>
      <c r="DX355" s="307"/>
      <c r="DY355" s="307"/>
      <c r="DZ355" s="307"/>
      <c r="EA355" s="307"/>
      <c r="EB355" s="307"/>
      <c r="EC355" s="307"/>
      <c r="ED355" s="307"/>
      <c r="EE355" s="307"/>
      <c r="EF355" s="307"/>
      <c r="EG355" s="307"/>
      <c r="EH355" s="307"/>
      <c r="EI355" s="307"/>
      <c r="EJ355" s="307"/>
      <c r="EK355" s="307"/>
    </row>
    <row r="356" spans="1:141" s="299" customFormat="1">
      <c r="A356" s="307"/>
      <c r="B356" s="307"/>
      <c r="C356" s="307"/>
      <c r="D356" s="307"/>
      <c r="E356" s="307"/>
      <c r="F356" s="307"/>
      <c r="G356" s="307"/>
      <c r="H356" s="307"/>
      <c r="I356" s="307"/>
      <c r="J356" s="307"/>
      <c r="K356" s="307"/>
      <c r="L356" s="307"/>
      <c r="M356" s="307"/>
      <c r="N356" s="307"/>
      <c r="O356" s="307"/>
      <c r="P356" s="307"/>
      <c r="Q356" s="307"/>
      <c r="R356" s="307"/>
      <c r="S356" s="307"/>
      <c r="T356" s="307"/>
      <c r="U356" s="307"/>
      <c r="V356" s="307"/>
      <c r="W356" s="307"/>
      <c r="X356" s="307"/>
      <c r="Y356" s="307"/>
      <c r="Z356" s="307"/>
      <c r="AA356" s="307"/>
      <c r="AB356" s="307"/>
      <c r="AC356" s="307"/>
      <c r="AD356" s="307"/>
      <c r="AE356" s="307"/>
      <c r="AF356" s="307"/>
      <c r="AG356" s="307"/>
      <c r="AH356" s="307"/>
      <c r="AI356" s="307"/>
      <c r="AJ356" s="307"/>
      <c r="AK356" s="307"/>
      <c r="AL356" s="307"/>
      <c r="AM356" s="307"/>
      <c r="AN356" s="307"/>
      <c r="AO356" s="307"/>
      <c r="AP356" s="307"/>
      <c r="AQ356" s="307"/>
      <c r="AR356" s="307"/>
      <c r="AS356" s="307"/>
      <c r="AT356" s="307"/>
      <c r="AU356" s="307"/>
      <c r="AV356" s="307"/>
      <c r="AW356" s="307"/>
      <c r="AX356" s="307"/>
      <c r="AY356" s="307"/>
      <c r="AZ356" s="307"/>
      <c r="BA356" s="307"/>
      <c r="BB356" s="307"/>
      <c r="BC356" s="307"/>
      <c r="BD356" s="307"/>
      <c r="BE356" s="307"/>
      <c r="BF356" s="307"/>
      <c r="BG356" s="307"/>
      <c r="BH356" s="307"/>
      <c r="BI356" s="307"/>
      <c r="BJ356" s="307"/>
      <c r="BK356" s="307"/>
      <c r="BL356" s="307"/>
      <c r="BM356" s="307"/>
      <c r="BN356" s="307"/>
      <c r="BO356" s="307"/>
      <c r="BP356" s="307"/>
      <c r="BQ356" s="307"/>
      <c r="BR356" s="307"/>
      <c r="BS356" s="307"/>
      <c r="BT356" s="307"/>
      <c r="BU356" s="307"/>
      <c r="BV356" s="307"/>
      <c r="BW356" s="307"/>
      <c r="BX356" s="307"/>
      <c r="BY356" s="307"/>
      <c r="BZ356" s="307"/>
      <c r="CA356" s="307"/>
      <c r="CB356" s="307"/>
      <c r="CC356" s="307"/>
      <c r="CD356" s="307"/>
      <c r="CE356" s="307"/>
      <c r="CF356" s="307"/>
      <c r="CG356" s="307"/>
      <c r="CH356" s="307"/>
      <c r="CI356" s="307"/>
      <c r="CJ356" s="307"/>
      <c r="CK356" s="307"/>
      <c r="CL356" s="307"/>
      <c r="CM356" s="307"/>
      <c r="CN356" s="307"/>
      <c r="CO356" s="307"/>
      <c r="CP356" s="307"/>
      <c r="CQ356" s="307"/>
      <c r="CR356" s="307"/>
      <c r="CS356" s="307"/>
      <c r="CT356" s="307"/>
      <c r="CU356" s="307"/>
      <c r="CV356" s="307"/>
      <c r="CW356" s="307"/>
      <c r="CX356" s="307"/>
      <c r="CY356" s="307"/>
      <c r="CZ356" s="307"/>
      <c r="DA356" s="307"/>
      <c r="DB356" s="307"/>
      <c r="DC356" s="307"/>
      <c r="DD356" s="307"/>
      <c r="DE356" s="307"/>
      <c r="DF356" s="307"/>
      <c r="DG356" s="307"/>
      <c r="DH356" s="307"/>
      <c r="DI356" s="307"/>
      <c r="DJ356" s="307"/>
      <c r="DK356" s="307"/>
      <c r="DL356" s="307"/>
      <c r="DM356" s="307"/>
      <c r="DN356" s="307"/>
      <c r="DO356" s="307"/>
      <c r="DP356" s="307"/>
      <c r="DQ356" s="307"/>
      <c r="DR356" s="307"/>
      <c r="DS356" s="307"/>
      <c r="DT356" s="307"/>
      <c r="DU356" s="307"/>
      <c r="DV356" s="307"/>
      <c r="DW356" s="307"/>
      <c r="DX356" s="307"/>
      <c r="DY356" s="307"/>
      <c r="DZ356" s="307"/>
      <c r="EA356" s="307"/>
      <c r="EB356" s="307"/>
      <c r="EC356" s="307"/>
      <c r="ED356" s="307"/>
      <c r="EE356" s="307"/>
      <c r="EF356" s="307"/>
      <c r="EG356" s="307"/>
      <c r="EH356" s="307"/>
      <c r="EI356" s="307"/>
      <c r="EJ356" s="307"/>
      <c r="EK356" s="307"/>
    </row>
    <row r="357" spans="1:141" s="299" customFormat="1">
      <c r="A357" s="307"/>
      <c r="B357" s="307"/>
      <c r="C357" s="307"/>
      <c r="D357" s="307"/>
      <c r="E357" s="307"/>
      <c r="F357" s="307"/>
      <c r="G357" s="307"/>
      <c r="H357" s="307"/>
      <c r="I357" s="307"/>
      <c r="J357" s="307"/>
      <c r="K357" s="307"/>
      <c r="L357" s="307"/>
      <c r="M357" s="307"/>
      <c r="N357" s="307"/>
      <c r="O357" s="307"/>
      <c r="P357" s="307"/>
      <c r="Q357" s="307"/>
      <c r="R357" s="307"/>
      <c r="S357" s="307"/>
      <c r="T357" s="307"/>
      <c r="U357" s="307"/>
      <c r="V357" s="307"/>
      <c r="W357" s="307"/>
      <c r="X357" s="307"/>
      <c r="Y357" s="307"/>
      <c r="Z357" s="307"/>
      <c r="AA357" s="307"/>
      <c r="AB357" s="307"/>
      <c r="AC357" s="307"/>
      <c r="AD357" s="307"/>
      <c r="AE357" s="307"/>
      <c r="AF357" s="307"/>
      <c r="AG357" s="307"/>
      <c r="AH357" s="307"/>
      <c r="AI357" s="307"/>
      <c r="AJ357" s="307"/>
      <c r="AK357" s="307"/>
      <c r="AL357" s="307"/>
      <c r="AM357" s="307"/>
      <c r="AN357" s="307"/>
      <c r="AO357" s="307"/>
      <c r="AP357" s="307"/>
      <c r="AQ357" s="307"/>
      <c r="AR357" s="307"/>
      <c r="AS357" s="307"/>
      <c r="AT357" s="307"/>
      <c r="AU357" s="307"/>
      <c r="AV357" s="307"/>
      <c r="AW357" s="307"/>
      <c r="AX357" s="307"/>
      <c r="AY357" s="307"/>
      <c r="AZ357" s="307"/>
      <c r="BA357" s="307"/>
      <c r="BB357" s="307"/>
      <c r="BC357" s="307"/>
      <c r="BD357" s="307"/>
      <c r="BE357" s="307"/>
      <c r="BF357" s="307"/>
      <c r="BG357" s="307"/>
      <c r="BH357" s="307"/>
      <c r="BI357" s="307"/>
      <c r="BJ357" s="307"/>
      <c r="BK357" s="307"/>
      <c r="BL357" s="307"/>
      <c r="BM357" s="307"/>
      <c r="BN357" s="307"/>
      <c r="BO357" s="307"/>
      <c r="BP357" s="307"/>
      <c r="BQ357" s="307"/>
      <c r="BR357" s="307"/>
      <c r="BS357" s="307"/>
      <c r="BT357" s="307"/>
      <c r="BU357" s="307"/>
      <c r="BV357" s="307"/>
      <c r="BW357" s="307"/>
      <c r="BX357" s="307"/>
      <c r="BY357" s="307"/>
      <c r="BZ357" s="307"/>
      <c r="CA357" s="307"/>
      <c r="CB357" s="307"/>
      <c r="CC357" s="307"/>
      <c r="CD357" s="307"/>
      <c r="CE357" s="307"/>
      <c r="CF357" s="307"/>
      <c r="CG357" s="307"/>
      <c r="CH357" s="307"/>
      <c r="CI357" s="307"/>
      <c r="CJ357" s="307"/>
      <c r="CK357" s="307"/>
      <c r="CL357" s="307"/>
      <c r="CM357" s="307"/>
      <c r="CN357" s="307"/>
      <c r="CO357" s="307"/>
      <c r="CP357" s="307"/>
      <c r="CQ357" s="307"/>
      <c r="CR357" s="307"/>
      <c r="CS357" s="307"/>
      <c r="CT357" s="307"/>
      <c r="CU357" s="307"/>
      <c r="CV357" s="307"/>
      <c r="CW357" s="307"/>
      <c r="CX357" s="307"/>
      <c r="CY357" s="307"/>
      <c r="CZ357" s="307"/>
      <c r="DA357" s="307"/>
      <c r="DB357" s="307"/>
      <c r="DC357" s="307"/>
      <c r="DD357" s="307"/>
      <c r="DE357" s="307"/>
      <c r="DF357" s="307"/>
      <c r="DG357" s="307"/>
      <c r="DH357" s="307"/>
      <c r="DI357" s="307"/>
      <c r="DJ357" s="307"/>
      <c r="DK357" s="307"/>
      <c r="DL357" s="307"/>
      <c r="DM357" s="307"/>
      <c r="DN357" s="307"/>
      <c r="DO357" s="307"/>
      <c r="DP357" s="307"/>
      <c r="DQ357" s="307"/>
      <c r="DR357" s="307"/>
      <c r="DS357" s="307"/>
      <c r="DT357" s="307"/>
      <c r="DU357" s="307"/>
      <c r="DV357" s="307"/>
      <c r="DW357" s="307"/>
      <c r="DX357" s="307"/>
      <c r="DY357" s="307"/>
      <c r="DZ357" s="307"/>
      <c r="EA357" s="307"/>
      <c r="EB357" s="307"/>
      <c r="EC357" s="307"/>
      <c r="ED357" s="307"/>
      <c r="EE357" s="307"/>
      <c r="EF357" s="307"/>
      <c r="EG357" s="307"/>
      <c r="EH357" s="307"/>
      <c r="EI357" s="307"/>
      <c r="EJ357" s="307"/>
      <c r="EK357" s="307"/>
    </row>
    <row r="358" spans="1:141" s="299" customFormat="1">
      <c r="A358" s="307"/>
      <c r="B358" s="307"/>
      <c r="C358" s="307"/>
      <c r="D358" s="307"/>
      <c r="E358" s="307"/>
      <c r="F358" s="307"/>
      <c r="G358" s="307"/>
      <c r="H358" s="307"/>
      <c r="I358" s="307"/>
      <c r="J358" s="307"/>
      <c r="K358" s="307"/>
      <c r="L358" s="307"/>
      <c r="M358" s="307"/>
      <c r="N358" s="307"/>
      <c r="O358" s="307"/>
      <c r="P358" s="307"/>
      <c r="Q358" s="307"/>
      <c r="R358" s="307"/>
      <c r="S358" s="307"/>
      <c r="T358" s="307"/>
      <c r="U358" s="307"/>
      <c r="V358" s="307"/>
      <c r="W358" s="307"/>
      <c r="X358" s="307"/>
      <c r="Y358" s="307"/>
      <c r="Z358" s="307"/>
      <c r="AA358" s="307"/>
      <c r="AB358" s="307"/>
      <c r="AC358" s="307"/>
      <c r="AD358" s="307"/>
      <c r="AE358" s="307"/>
      <c r="AF358" s="307"/>
      <c r="AG358" s="307"/>
      <c r="AH358" s="307"/>
      <c r="AI358" s="307"/>
      <c r="AJ358" s="307"/>
      <c r="AK358" s="307"/>
      <c r="AL358" s="307"/>
      <c r="AM358" s="307"/>
      <c r="AN358" s="307"/>
      <c r="AO358" s="307"/>
      <c r="AP358" s="307"/>
      <c r="AQ358" s="307"/>
      <c r="AR358" s="307"/>
      <c r="AS358" s="307"/>
      <c r="AT358" s="307"/>
      <c r="AU358" s="307"/>
      <c r="AV358" s="307"/>
      <c r="AW358" s="307"/>
      <c r="AX358" s="307"/>
      <c r="AY358" s="307"/>
      <c r="AZ358" s="307"/>
      <c r="BA358" s="307"/>
      <c r="BB358" s="307"/>
      <c r="BC358" s="307"/>
      <c r="BD358" s="307"/>
      <c r="BE358" s="307"/>
      <c r="BF358" s="307"/>
      <c r="BG358" s="307"/>
      <c r="BH358" s="307"/>
      <c r="BI358" s="307"/>
      <c r="BJ358" s="307"/>
      <c r="BK358" s="307"/>
      <c r="BL358" s="307"/>
      <c r="BM358" s="307"/>
      <c r="BN358" s="307"/>
      <c r="BO358" s="307"/>
      <c r="BP358" s="307"/>
      <c r="BQ358" s="307"/>
      <c r="BR358" s="307"/>
      <c r="BS358" s="307"/>
      <c r="BT358" s="307"/>
      <c r="BU358" s="307"/>
      <c r="BV358" s="307"/>
      <c r="BW358" s="307"/>
      <c r="BX358" s="307"/>
      <c r="BY358" s="307"/>
      <c r="BZ358" s="307"/>
      <c r="CA358" s="307"/>
      <c r="CB358" s="307"/>
      <c r="CC358" s="307"/>
      <c r="CD358" s="307"/>
      <c r="CE358" s="307"/>
      <c r="CF358" s="307"/>
      <c r="CG358" s="307"/>
      <c r="CH358" s="307"/>
      <c r="CI358" s="307"/>
      <c r="CJ358" s="307"/>
      <c r="CK358" s="307"/>
      <c r="CL358" s="307"/>
      <c r="CM358" s="307"/>
      <c r="CN358" s="307"/>
      <c r="CO358" s="307"/>
      <c r="CP358" s="307"/>
      <c r="CQ358" s="307"/>
      <c r="CR358" s="307"/>
      <c r="CS358" s="307"/>
      <c r="CT358" s="307"/>
      <c r="CU358" s="307"/>
      <c r="CV358" s="307"/>
      <c r="CW358" s="307"/>
      <c r="CX358" s="307"/>
      <c r="CY358" s="307"/>
      <c r="CZ358" s="307"/>
      <c r="DA358" s="307"/>
      <c r="DB358" s="307"/>
      <c r="DC358" s="307"/>
      <c r="DD358" s="307"/>
      <c r="DE358" s="307"/>
      <c r="DF358" s="307"/>
      <c r="DG358" s="307"/>
      <c r="DH358" s="307"/>
      <c r="DI358" s="307"/>
      <c r="DJ358" s="307"/>
      <c r="DK358" s="307"/>
      <c r="DL358" s="307"/>
      <c r="DM358" s="307"/>
      <c r="DN358" s="307"/>
      <c r="DO358" s="307"/>
      <c r="DP358" s="307"/>
      <c r="DQ358" s="307"/>
      <c r="DR358" s="307"/>
      <c r="DS358" s="307"/>
      <c r="DT358" s="307"/>
      <c r="DU358" s="307"/>
      <c r="DV358" s="307"/>
      <c r="DW358" s="307"/>
      <c r="DX358" s="307"/>
      <c r="DY358" s="307"/>
      <c r="DZ358" s="307"/>
      <c r="EA358" s="307"/>
      <c r="EB358" s="307"/>
      <c r="EC358" s="307"/>
      <c r="ED358" s="307"/>
      <c r="EE358" s="307"/>
      <c r="EF358" s="307"/>
      <c r="EG358" s="307"/>
      <c r="EH358" s="307"/>
      <c r="EI358" s="307"/>
      <c r="EJ358" s="307"/>
      <c r="EK358" s="307"/>
    </row>
    <row r="359" spans="1:141" s="299" customFormat="1">
      <c r="A359" s="307"/>
      <c r="B359" s="307"/>
      <c r="C359" s="307"/>
      <c r="D359" s="307"/>
      <c r="E359" s="307"/>
      <c r="F359" s="307"/>
      <c r="G359" s="307"/>
      <c r="H359" s="307"/>
      <c r="I359" s="307"/>
      <c r="J359" s="307"/>
      <c r="K359" s="307"/>
      <c r="L359" s="307"/>
      <c r="M359" s="307"/>
      <c r="N359" s="307"/>
      <c r="O359" s="307"/>
      <c r="P359" s="307"/>
      <c r="Q359" s="307"/>
      <c r="R359" s="307"/>
      <c r="S359" s="307"/>
      <c r="T359" s="307"/>
      <c r="U359" s="307"/>
      <c r="V359" s="307"/>
      <c r="W359" s="307"/>
      <c r="X359" s="307"/>
      <c r="Y359" s="307"/>
      <c r="Z359" s="307"/>
      <c r="AA359" s="307"/>
      <c r="AB359" s="307"/>
      <c r="AC359" s="307"/>
      <c r="AD359" s="307"/>
      <c r="AE359" s="307"/>
      <c r="AF359" s="307"/>
      <c r="AG359" s="307"/>
      <c r="AH359" s="307"/>
      <c r="AI359" s="307"/>
      <c r="AJ359" s="307"/>
      <c r="AK359" s="307"/>
      <c r="AL359" s="307"/>
      <c r="AM359" s="307"/>
      <c r="AN359" s="307"/>
      <c r="AO359" s="307"/>
      <c r="AP359" s="307"/>
      <c r="AQ359" s="307"/>
      <c r="AR359" s="307"/>
      <c r="AS359" s="307"/>
      <c r="AT359" s="307"/>
      <c r="AU359" s="307"/>
      <c r="AV359" s="307"/>
      <c r="AW359" s="307"/>
      <c r="AX359" s="307"/>
      <c r="AY359" s="307"/>
      <c r="AZ359" s="307"/>
      <c r="BA359" s="307"/>
      <c r="BB359" s="307"/>
      <c r="BC359" s="307"/>
      <c r="BD359" s="307"/>
      <c r="BE359" s="307"/>
      <c r="BF359" s="307"/>
      <c r="BG359" s="307"/>
      <c r="BH359" s="307"/>
      <c r="BI359" s="307"/>
      <c r="BJ359" s="307"/>
      <c r="BK359" s="307"/>
      <c r="BL359" s="307"/>
      <c r="BM359" s="307"/>
      <c r="BN359" s="307"/>
      <c r="BO359" s="307"/>
      <c r="BP359" s="307"/>
      <c r="BQ359" s="307"/>
      <c r="BR359" s="307"/>
      <c r="BS359" s="307"/>
      <c r="BT359" s="307"/>
      <c r="BU359" s="307"/>
      <c r="BV359" s="307"/>
      <c r="BW359" s="307"/>
      <c r="BX359" s="307"/>
      <c r="BY359" s="307"/>
      <c r="BZ359" s="307"/>
      <c r="CA359" s="307"/>
      <c r="CB359" s="307"/>
      <c r="CC359" s="307"/>
      <c r="CD359" s="307"/>
      <c r="CE359" s="307"/>
      <c r="CF359" s="307"/>
      <c r="CG359" s="307"/>
      <c r="CH359" s="307"/>
      <c r="CI359" s="307"/>
      <c r="CJ359" s="307"/>
      <c r="CK359" s="307"/>
      <c r="CL359" s="307"/>
      <c r="CM359" s="307"/>
      <c r="CN359" s="307"/>
      <c r="CO359" s="307"/>
      <c r="CP359" s="307"/>
      <c r="CQ359" s="307"/>
      <c r="CR359" s="307"/>
      <c r="CS359" s="307"/>
      <c r="CT359" s="307"/>
      <c r="CU359" s="307"/>
      <c r="CV359" s="307"/>
      <c r="CW359" s="307"/>
      <c r="CX359" s="307"/>
      <c r="CY359" s="307"/>
      <c r="CZ359" s="307"/>
      <c r="DA359" s="307"/>
      <c r="DB359" s="307"/>
      <c r="DC359" s="307"/>
      <c r="DD359" s="307"/>
      <c r="DE359" s="307"/>
      <c r="DF359" s="307"/>
      <c r="DG359" s="307"/>
      <c r="DH359" s="307"/>
      <c r="DI359" s="307"/>
      <c r="DJ359" s="307"/>
      <c r="DK359" s="307"/>
      <c r="DL359" s="307"/>
      <c r="DM359" s="307"/>
      <c r="DN359" s="307"/>
      <c r="DO359" s="307"/>
      <c r="DP359" s="307"/>
      <c r="DQ359" s="307"/>
      <c r="DR359" s="307"/>
      <c r="DS359" s="307"/>
      <c r="DT359" s="307"/>
      <c r="DU359" s="307"/>
      <c r="DV359" s="307"/>
      <c r="DW359" s="307"/>
      <c r="DX359" s="307"/>
      <c r="DY359" s="307"/>
      <c r="DZ359" s="307"/>
      <c r="EA359" s="307"/>
      <c r="EB359" s="307"/>
      <c r="EC359" s="307"/>
      <c r="ED359" s="307"/>
      <c r="EE359" s="307"/>
      <c r="EF359" s="307"/>
      <c r="EG359" s="307"/>
      <c r="EH359" s="307"/>
      <c r="EI359" s="307"/>
      <c r="EJ359" s="307"/>
      <c r="EK359" s="307"/>
    </row>
    <row r="360" spans="1:141" s="299" customFormat="1">
      <c r="A360" s="307"/>
      <c r="B360" s="307"/>
      <c r="C360" s="307"/>
      <c r="D360" s="307"/>
      <c r="E360" s="307"/>
      <c r="F360" s="307"/>
      <c r="G360" s="307"/>
      <c r="H360" s="307"/>
      <c r="I360" s="307"/>
      <c r="J360" s="307"/>
      <c r="K360" s="307"/>
      <c r="L360" s="307"/>
      <c r="M360" s="307"/>
      <c r="N360" s="307"/>
      <c r="O360" s="307"/>
      <c r="P360" s="307"/>
      <c r="Q360" s="307"/>
      <c r="R360" s="307"/>
      <c r="S360" s="307"/>
      <c r="T360" s="307"/>
      <c r="U360" s="307"/>
      <c r="V360" s="307"/>
      <c r="W360" s="307"/>
      <c r="X360" s="307"/>
      <c r="Y360" s="307"/>
      <c r="Z360" s="307"/>
      <c r="AA360" s="307"/>
      <c r="AB360" s="307"/>
      <c r="AC360" s="307"/>
      <c r="AD360" s="307"/>
      <c r="AE360" s="307"/>
      <c r="AF360" s="307"/>
      <c r="AG360" s="307"/>
      <c r="AH360" s="307"/>
      <c r="AI360" s="307"/>
      <c r="AJ360" s="307"/>
      <c r="AK360" s="307"/>
      <c r="AL360" s="307"/>
      <c r="AM360" s="307"/>
      <c r="AN360" s="307"/>
      <c r="AO360" s="307"/>
      <c r="AP360" s="307"/>
      <c r="AQ360" s="307"/>
      <c r="AR360" s="307"/>
      <c r="AS360" s="307"/>
      <c r="AT360" s="307"/>
      <c r="AU360" s="307"/>
      <c r="AV360" s="307"/>
      <c r="AW360" s="307"/>
      <c r="AX360" s="307"/>
      <c r="AY360" s="307"/>
      <c r="AZ360" s="307"/>
      <c r="BA360" s="307"/>
      <c r="BB360" s="307"/>
      <c r="BC360" s="307"/>
      <c r="BD360" s="307"/>
      <c r="BE360" s="307"/>
      <c r="BF360" s="307"/>
      <c r="BG360" s="307"/>
      <c r="BH360" s="307"/>
      <c r="BI360" s="307"/>
      <c r="BJ360" s="307"/>
      <c r="BK360" s="307"/>
      <c r="BL360" s="307"/>
      <c r="BM360" s="307"/>
      <c r="BN360" s="307"/>
      <c r="BO360" s="307"/>
      <c r="BP360" s="307"/>
      <c r="BQ360" s="307"/>
      <c r="BR360" s="307"/>
      <c r="BS360" s="307"/>
      <c r="BT360" s="307"/>
      <c r="BU360" s="307"/>
      <c r="BV360" s="307"/>
      <c r="BW360" s="307"/>
      <c r="BX360" s="307"/>
      <c r="BY360" s="307"/>
      <c r="BZ360" s="307"/>
      <c r="CA360" s="307"/>
      <c r="CB360" s="307"/>
      <c r="CC360" s="307"/>
      <c r="CD360" s="307"/>
      <c r="CE360" s="307"/>
      <c r="CF360" s="307"/>
      <c r="CG360" s="307"/>
      <c r="CH360" s="307"/>
      <c r="CI360" s="307"/>
      <c r="CJ360" s="307"/>
      <c r="CK360" s="307"/>
      <c r="CL360" s="307"/>
      <c r="CM360" s="307"/>
      <c r="CN360" s="307"/>
      <c r="CO360" s="307"/>
      <c r="CP360" s="307"/>
      <c r="CQ360" s="307"/>
      <c r="CR360" s="307"/>
      <c r="CS360" s="307"/>
      <c r="CT360" s="307"/>
      <c r="CU360" s="307"/>
      <c r="CV360" s="307"/>
      <c r="CW360" s="307"/>
      <c r="CX360" s="307"/>
      <c r="CY360" s="307"/>
      <c r="CZ360" s="307"/>
      <c r="DA360" s="307"/>
      <c r="DB360" s="307"/>
      <c r="DC360" s="307"/>
      <c r="DD360" s="307"/>
      <c r="DE360" s="307"/>
      <c r="DF360" s="307"/>
      <c r="DG360" s="307"/>
      <c r="DH360" s="307"/>
      <c r="DI360" s="307"/>
      <c r="DJ360" s="307"/>
      <c r="DK360" s="307"/>
      <c r="DL360" s="307"/>
      <c r="DM360" s="307"/>
      <c r="DN360" s="307"/>
      <c r="DO360" s="307"/>
      <c r="DP360" s="307"/>
      <c r="DQ360" s="307"/>
      <c r="DR360" s="307"/>
      <c r="DS360" s="307"/>
      <c r="DT360" s="307"/>
      <c r="DU360" s="307"/>
      <c r="DV360" s="307"/>
      <c r="DW360" s="307"/>
      <c r="DX360" s="307"/>
      <c r="DY360" s="307"/>
      <c r="DZ360" s="307"/>
      <c r="EA360" s="307"/>
      <c r="EB360" s="307"/>
      <c r="EC360" s="307"/>
      <c r="ED360" s="307"/>
      <c r="EE360" s="307"/>
      <c r="EF360" s="307"/>
      <c r="EG360" s="307"/>
      <c r="EH360" s="307"/>
      <c r="EI360" s="307"/>
      <c r="EJ360" s="307"/>
      <c r="EK360" s="307"/>
    </row>
    <row r="361" spans="1:141" s="299" customFormat="1">
      <c r="A361" s="307"/>
      <c r="B361" s="307"/>
      <c r="C361" s="307"/>
      <c r="D361" s="307"/>
      <c r="E361" s="307"/>
      <c r="F361" s="307"/>
      <c r="G361" s="307"/>
      <c r="H361" s="307"/>
      <c r="I361" s="307"/>
      <c r="J361" s="307"/>
      <c r="K361" s="307"/>
      <c r="L361" s="307"/>
      <c r="M361" s="307"/>
      <c r="N361" s="307"/>
      <c r="O361" s="307"/>
      <c r="P361" s="307"/>
      <c r="Q361" s="307"/>
      <c r="R361" s="307"/>
      <c r="S361" s="307"/>
      <c r="T361" s="307"/>
      <c r="U361" s="307"/>
      <c r="V361" s="307"/>
      <c r="W361" s="307"/>
      <c r="X361" s="307"/>
      <c r="Y361" s="307"/>
      <c r="Z361" s="307"/>
      <c r="AA361" s="307"/>
      <c r="AB361" s="307"/>
      <c r="AC361" s="307"/>
      <c r="AD361" s="307"/>
      <c r="AE361" s="307"/>
      <c r="AF361" s="307"/>
      <c r="AG361" s="307"/>
      <c r="AH361" s="307"/>
      <c r="AI361" s="307"/>
      <c r="AJ361" s="307"/>
      <c r="AK361" s="307"/>
      <c r="AL361" s="307"/>
      <c r="AM361" s="307"/>
      <c r="AN361" s="307"/>
      <c r="AO361" s="307"/>
      <c r="AP361" s="307"/>
      <c r="AQ361" s="307"/>
      <c r="AR361" s="307"/>
      <c r="AS361" s="307"/>
      <c r="AT361" s="307"/>
      <c r="AU361" s="307"/>
      <c r="AV361" s="307"/>
      <c r="AW361" s="307"/>
      <c r="AX361" s="307"/>
      <c r="AY361" s="307"/>
      <c r="AZ361" s="307"/>
      <c r="BA361" s="307"/>
      <c r="BB361" s="307"/>
      <c r="BC361" s="307"/>
      <c r="BD361" s="307"/>
      <c r="BE361" s="307"/>
      <c r="BF361" s="307"/>
      <c r="BG361" s="307"/>
      <c r="BH361" s="307"/>
      <c r="BI361" s="307"/>
      <c r="BJ361" s="307"/>
      <c r="BK361" s="307"/>
      <c r="BL361" s="307"/>
      <c r="BM361" s="307"/>
      <c r="BN361" s="307"/>
      <c r="BO361" s="307"/>
      <c r="BP361" s="307"/>
      <c r="BQ361" s="307"/>
      <c r="BR361" s="307"/>
      <c r="BS361" s="307"/>
      <c r="BT361" s="307"/>
      <c r="BU361" s="307"/>
      <c r="BV361" s="307"/>
      <c r="BW361" s="307"/>
      <c r="BX361" s="307"/>
      <c r="BY361" s="307"/>
      <c r="BZ361" s="307"/>
      <c r="CA361" s="307"/>
      <c r="CB361" s="307"/>
      <c r="CC361" s="307"/>
      <c r="CD361" s="307"/>
      <c r="CE361" s="307"/>
      <c r="CF361" s="307"/>
      <c r="CG361" s="307"/>
      <c r="CH361" s="307"/>
      <c r="CI361" s="307"/>
      <c r="CJ361" s="307"/>
      <c r="CK361" s="307"/>
      <c r="CL361" s="307"/>
      <c r="CM361" s="307"/>
      <c r="CN361" s="307"/>
      <c r="CO361" s="307"/>
      <c r="CP361" s="307"/>
      <c r="CQ361" s="307"/>
      <c r="CR361" s="307"/>
      <c r="CS361" s="307"/>
      <c r="CT361" s="307"/>
      <c r="CU361" s="307"/>
      <c r="CV361" s="307"/>
      <c r="CW361" s="307"/>
      <c r="CX361" s="307"/>
      <c r="CY361" s="307"/>
      <c r="CZ361" s="307"/>
      <c r="DA361" s="307"/>
      <c r="DB361" s="307"/>
      <c r="DC361" s="307"/>
      <c r="DD361" s="307"/>
      <c r="DE361" s="307"/>
      <c r="DF361" s="307"/>
      <c r="DG361" s="307"/>
      <c r="DH361" s="307"/>
      <c r="DI361" s="307"/>
      <c r="DJ361" s="307"/>
      <c r="DK361" s="307"/>
      <c r="DL361" s="307"/>
      <c r="DM361" s="307"/>
      <c r="DN361" s="307"/>
      <c r="DO361" s="307"/>
      <c r="DP361" s="307"/>
      <c r="DQ361" s="307"/>
      <c r="DR361" s="307"/>
      <c r="DS361" s="307"/>
      <c r="DT361" s="307"/>
      <c r="DU361" s="307"/>
      <c r="DV361" s="307"/>
      <c r="DW361" s="307"/>
      <c r="DX361" s="307"/>
      <c r="DY361" s="307"/>
      <c r="DZ361" s="307"/>
      <c r="EA361" s="307"/>
      <c r="EB361" s="307"/>
      <c r="EC361" s="307"/>
      <c r="ED361" s="307"/>
      <c r="EE361" s="307"/>
      <c r="EF361" s="307"/>
      <c r="EG361" s="307"/>
      <c r="EH361" s="307"/>
      <c r="EI361" s="307"/>
      <c r="EJ361" s="307"/>
      <c r="EK361" s="307"/>
    </row>
    <row r="362" spans="1:141" s="299" customFormat="1">
      <c r="A362" s="307"/>
      <c r="B362" s="307"/>
      <c r="C362" s="307"/>
      <c r="D362" s="307"/>
      <c r="E362" s="307"/>
      <c r="F362" s="307"/>
      <c r="G362" s="307"/>
      <c r="H362" s="307"/>
      <c r="I362" s="307"/>
      <c r="J362" s="307"/>
      <c r="K362" s="307"/>
      <c r="L362" s="307"/>
      <c r="M362" s="307"/>
      <c r="N362" s="307"/>
      <c r="O362" s="307"/>
      <c r="P362" s="307"/>
      <c r="Q362" s="307"/>
      <c r="R362" s="307"/>
      <c r="S362" s="307"/>
      <c r="T362" s="307"/>
      <c r="U362" s="307"/>
      <c r="V362" s="307"/>
      <c r="W362" s="307"/>
      <c r="X362" s="307"/>
      <c r="Y362" s="307"/>
      <c r="Z362" s="307"/>
      <c r="AA362" s="307"/>
      <c r="AB362" s="307"/>
      <c r="AC362" s="307"/>
      <c r="AD362" s="307"/>
      <c r="AE362" s="307"/>
      <c r="AF362" s="307"/>
      <c r="AG362" s="307"/>
      <c r="AH362" s="307"/>
      <c r="AI362" s="307"/>
      <c r="AJ362" s="307"/>
      <c r="AK362" s="307"/>
      <c r="AL362" s="307"/>
      <c r="AM362" s="307"/>
      <c r="AN362" s="307"/>
      <c r="AO362" s="307"/>
      <c r="AP362" s="307"/>
      <c r="AQ362" s="307"/>
      <c r="AR362" s="307"/>
      <c r="AS362" s="307"/>
      <c r="AT362" s="307"/>
      <c r="AU362" s="307"/>
      <c r="AV362" s="307"/>
      <c r="AW362" s="307"/>
      <c r="AX362" s="307"/>
      <c r="AY362" s="307"/>
      <c r="AZ362" s="307"/>
      <c r="BA362" s="307"/>
      <c r="BB362" s="307"/>
      <c r="BC362" s="307"/>
      <c r="BD362" s="307"/>
      <c r="BE362" s="307"/>
      <c r="BF362" s="307"/>
      <c r="BG362" s="307"/>
      <c r="BH362" s="307"/>
      <c r="BI362" s="307"/>
      <c r="BJ362" s="307"/>
      <c r="BK362" s="307"/>
      <c r="BL362" s="307"/>
      <c r="BM362" s="307"/>
      <c r="BN362" s="307"/>
      <c r="BO362" s="307"/>
      <c r="BP362" s="307"/>
      <c r="BQ362" s="307"/>
      <c r="BR362" s="307"/>
      <c r="BS362" s="307"/>
      <c r="BT362" s="307"/>
      <c r="BU362" s="307"/>
      <c r="BV362" s="307"/>
      <c r="BW362" s="307"/>
      <c r="BX362" s="307"/>
      <c r="BY362" s="307"/>
      <c r="BZ362" s="307"/>
      <c r="CA362" s="307"/>
      <c r="CB362" s="307"/>
      <c r="CC362" s="307"/>
      <c r="CD362" s="307"/>
      <c r="CE362" s="307"/>
      <c r="CF362" s="307"/>
      <c r="CG362" s="307"/>
      <c r="CH362" s="307"/>
      <c r="CI362" s="307"/>
      <c r="CJ362" s="307"/>
      <c r="CK362" s="307"/>
      <c r="CL362" s="307"/>
      <c r="CM362" s="307"/>
      <c r="CN362" s="307"/>
      <c r="CO362" s="307"/>
      <c r="CP362" s="307"/>
      <c r="CQ362" s="307"/>
      <c r="CR362" s="307"/>
      <c r="CS362" s="307"/>
      <c r="CT362" s="307"/>
      <c r="CU362" s="307"/>
      <c r="CV362" s="307"/>
      <c r="CW362" s="307"/>
      <c r="CX362" s="307"/>
      <c r="CY362" s="307"/>
      <c r="CZ362" s="307"/>
      <c r="DA362" s="307"/>
      <c r="DB362" s="307"/>
      <c r="DC362" s="307"/>
      <c r="DD362" s="307"/>
      <c r="DE362" s="307"/>
      <c r="DF362" s="307"/>
      <c r="DG362" s="307"/>
      <c r="DH362" s="307"/>
      <c r="DI362" s="307"/>
      <c r="DJ362" s="307"/>
      <c r="DK362" s="307"/>
      <c r="DL362" s="307"/>
      <c r="DM362" s="307"/>
      <c r="DN362" s="307"/>
      <c r="DO362" s="307"/>
      <c r="DP362" s="307"/>
      <c r="DQ362" s="307"/>
      <c r="DR362" s="307"/>
      <c r="DS362" s="307"/>
      <c r="DT362" s="307"/>
      <c r="DU362" s="307"/>
      <c r="DV362" s="307"/>
      <c r="DW362" s="307"/>
      <c r="DX362" s="307"/>
      <c r="DY362" s="307"/>
      <c r="DZ362" s="307"/>
      <c r="EA362" s="307"/>
      <c r="EB362" s="307"/>
      <c r="EC362" s="307"/>
      <c r="ED362" s="307"/>
      <c r="EE362" s="307"/>
      <c r="EF362" s="307"/>
      <c r="EG362" s="307"/>
      <c r="EH362" s="307"/>
      <c r="EI362" s="307"/>
      <c r="EJ362" s="307"/>
      <c r="EK362" s="307"/>
    </row>
    <row r="363" spans="1:141" s="299" customFormat="1">
      <c r="A363" s="307"/>
      <c r="B363" s="307"/>
      <c r="C363" s="307"/>
      <c r="D363" s="307"/>
      <c r="E363" s="307"/>
      <c r="F363" s="307"/>
      <c r="G363" s="307"/>
      <c r="H363" s="307"/>
      <c r="I363" s="307"/>
      <c r="J363" s="307"/>
      <c r="K363" s="307"/>
      <c r="L363" s="307"/>
      <c r="M363" s="307"/>
      <c r="N363" s="307"/>
      <c r="O363" s="307"/>
      <c r="P363" s="307"/>
      <c r="Q363" s="307"/>
      <c r="R363" s="307"/>
      <c r="S363" s="307"/>
      <c r="T363" s="307"/>
      <c r="U363" s="307"/>
      <c r="V363" s="307"/>
      <c r="W363" s="307"/>
      <c r="X363" s="307"/>
      <c r="Y363" s="307"/>
      <c r="Z363" s="307"/>
      <c r="AA363" s="307"/>
      <c r="AB363" s="307"/>
      <c r="AC363" s="307"/>
      <c r="AD363" s="307"/>
      <c r="AE363" s="307"/>
      <c r="AF363" s="307"/>
      <c r="AG363" s="307"/>
      <c r="AH363" s="307"/>
      <c r="AI363" s="307"/>
      <c r="AJ363" s="307"/>
      <c r="AK363" s="307"/>
      <c r="AL363" s="307"/>
      <c r="AM363" s="307"/>
      <c r="AN363" s="307"/>
      <c r="AO363" s="307"/>
      <c r="AP363" s="307"/>
      <c r="AQ363" s="307"/>
      <c r="AR363" s="307"/>
      <c r="AS363" s="307"/>
      <c r="AT363" s="307"/>
      <c r="AU363" s="307"/>
      <c r="AV363" s="307"/>
      <c r="AW363" s="307"/>
      <c r="AX363" s="307"/>
      <c r="AY363" s="307"/>
      <c r="AZ363" s="307"/>
      <c r="BA363" s="307"/>
      <c r="BB363" s="307"/>
      <c r="BC363" s="307"/>
      <c r="BD363" s="307"/>
      <c r="BE363" s="307"/>
      <c r="BF363" s="307"/>
      <c r="BG363" s="307"/>
      <c r="BH363" s="307"/>
      <c r="BI363" s="307"/>
      <c r="BJ363" s="307"/>
      <c r="BK363" s="307"/>
      <c r="BL363" s="307"/>
      <c r="BM363" s="307"/>
      <c r="BN363" s="307"/>
      <c r="BO363" s="307"/>
      <c r="BP363" s="307"/>
      <c r="BQ363" s="307"/>
      <c r="BR363" s="307"/>
      <c r="BS363" s="307"/>
      <c r="BT363" s="307"/>
      <c r="BU363" s="307"/>
      <c r="BV363" s="307"/>
      <c r="BW363" s="307"/>
      <c r="BX363" s="307"/>
      <c r="BY363" s="307"/>
      <c r="BZ363" s="307"/>
      <c r="CA363" s="307"/>
      <c r="CB363" s="307"/>
      <c r="CC363" s="307"/>
      <c r="CD363" s="307"/>
      <c r="CE363" s="307"/>
      <c r="CF363" s="307"/>
      <c r="CG363" s="307"/>
      <c r="CH363" s="307"/>
      <c r="CI363" s="307"/>
      <c r="CJ363" s="307"/>
      <c r="CK363" s="307"/>
      <c r="CL363" s="307"/>
      <c r="CM363" s="307"/>
      <c r="CN363" s="307"/>
      <c r="CO363" s="307"/>
      <c r="CP363" s="307"/>
      <c r="CQ363" s="307"/>
      <c r="CR363" s="307"/>
      <c r="CS363" s="307"/>
      <c r="CT363" s="307"/>
      <c r="CU363" s="307"/>
      <c r="CV363" s="307"/>
      <c r="CW363" s="307"/>
      <c r="CX363" s="307"/>
      <c r="CY363" s="307"/>
      <c r="CZ363" s="307"/>
      <c r="DA363" s="307"/>
      <c r="DB363" s="307"/>
      <c r="DC363" s="307"/>
      <c r="DD363" s="307"/>
      <c r="DE363" s="307"/>
      <c r="DF363" s="307"/>
      <c r="DG363" s="307"/>
      <c r="DH363" s="307"/>
      <c r="DI363" s="307"/>
      <c r="DJ363" s="307"/>
      <c r="DK363" s="307"/>
      <c r="DL363" s="307"/>
      <c r="DM363" s="307"/>
      <c r="DN363" s="307"/>
      <c r="DO363" s="307"/>
      <c r="DP363" s="307"/>
      <c r="DQ363" s="307"/>
      <c r="DR363" s="307"/>
      <c r="DS363" s="307"/>
      <c r="DT363" s="307"/>
      <c r="DU363" s="307"/>
      <c r="DV363" s="307"/>
      <c r="DW363" s="307"/>
      <c r="DX363" s="307"/>
      <c r="DY363" s="307"/>
      <c r="DZ363" s="307"/>
      <c r="EA363" s="307"/>
      <c r="EB363" s="307"/>
      <c r="EC363" s="307"/>
      <c r="ED363" s="307"/>
      <c r="EE363" s="307"/>
      <c r="EF363" s="307"/>
      <c r="EG363" s="307"/>
      <c r="EH363" s="307"/>
      <c r="EI363" s="307"/>
      <c r="EJ363" s="307"/>
      <c r="EK363" s="307"/>
    </row>
    <row r="364" spans="1:141" s="299" customFormat="1">
      <c r="A364" s="307"/>
      <c r="B364" s="307"/>
      <c r="C364" s="307"/>
      <c r="D364" s="307"/>
      <c r="E364" s="307"/>
      <c r="F364" s="307"/>
      <c r="G364" s="307"/>
      <c r="H364" s="307"/>
      <c r="I364" s="307"/>
      <c r="J364" s="307"/>
      <c r="K364" s="307"/>
      <c r="L364" s="307"/>
      <c r="M364" s="307"/>
      <c r="N364" s="307"/>
      <c r="O364" s="307"/>
      <c r="P364" s="307"/>
      <c r="Q364" s="307"/>
      <c r="R364" s="307"/>
      <c r="S364" s="307"/>
      <c r="T364" s="307"/>
      <c r="U364" s="307"/>
      <c r="V364" s="307"/>
      <c r="W364" s="307"/>
      <c r="X364" s="307"/>
      <c r="Y364" s="307"/>
      <c r="Z364" s="307"/>
      <c r="AA364" s="307"/>
      <c r="AB364" s="307"/>
      <c r="AC364" s="307"/>
      <c r="AD364" s="307"/>
      <c r="AE364" s="307"/>
      <c r="AF364" s="307"/>
      <c r="AG364" s="307"/>
      <c r="AH364" s="307"/>
      <c r="AI364" s="307"/>
      <c r="AJ364" s="307"/>
      <c r="AK364" s="307"/>
      <c r="AL364" s="307"/>
      <c r="AM364" s="307"/>
      <c r="AN364" s="307"/>
      <c r="AO364" s="307"/>
      <c r="AP364" s="307"/>
      <c r="AQ364" s="307"/>
      <c r="AR364" s="307"/>
      <c r="AS364" s="307"/>
      <c r="AT364" s="307"/>
      <c r="AU364" s="307"/>
      <c r="AV364" s="307"/>
      <c r="AW364" s="307"/>
      <c r="AX364" s="307"/>
      <c r="AY364" s="307"/>
      <c r="AZ364" s="307"/>
      <c r="BA364" s="307"/>
      <c r="BB364" s="307"/>
      <c r="BC364" s="307"/>
      <c r="BD364" s="307"/>
      <c r="BE364" s="307"/>
      <c r="BF364" s="307"/>
      <c r="BG364" s="307"/>
      <c r="BH364" s="307"/>
      <c r="BI364" s="307"/>
      <c r="BJ364" s="307"/>
      <c r="BK364" s="307"/>
      <c r="BL364" s="307"/>
      <c r="BM364" s="307"/>
      <c r="BN364" s="307"/>
      <c r="BO364" s="307"/>
      <c r="BP364" s="307"/>
      <c r="BQ364" s="307"/>
      <c r="BR364" s="307"/>
      <c r="BS364" s="307"/>
      <c r="BT364" s="307"/>
      <c r="BU364" s="307"/>
      <c r="BV364" s="307"/>
      <c r="BW364" s="307"/>
      <c r="BX364" s="307"/>
      <c r="BY364" s="307"/>
      <c r="BZ364" s="307"/>
      <c r="CA364" s="307"/>
      <c r="CB364" s="307"/>
      <c r="CC364" s="307"/>
      <c r="CD364" s="307"/>
      <c r="CE364" s="307"/>
      <c r="CF364" s="307"/>
      <c r="CG364" s="307"/>
      <c r="CH364" s="307"/>
      <c r="CI364" s="307"/>
      <c r="CJ364" s="307"/>
      <c r="CK364" s="307"/>
      <c r="CL364" s="307"/>
      <c r="CM364" s="307"/>
      <c r="CN364" s="307"/>
      <c r="CO364" s="307"/>
      <c r="CP364" s="307"/>
      <c r="CQ364" s="307"/>
      <c r="CR364" s="307"/>
      <c r="CS364" s="307"/>
      <c r="CT364" s="307"/>
      <c r="CU364" s="307"/>
      <c r="CV364" s="307"/>
      <c r="CW364" s="307"/>
      <c r="CX364" s="307"/>
      <c r="CY364" s="307"/>
      <c r="CZ364" s="307"/>
      <c r="DA364" s="307"/>
      <c r="DB364" s="307"/>
      <c r="DC364" s="307"/>
      <c r="DD364" s="307"/>
      <c r="DE364" s="307"/>
      <c r="DF364" s="307"/>
      <c r="DG364" s="307"/>
      <c r="DH364" s="307"/>
      <c r="DI364" s="307"/>
      <c r="DJ364" s="307"/>
      <c r="DK364" s="307"/>
      <c r="DL364" s="307"/>
      <c r="DM364" s="307"/>
      <c r="DN364" s="307"/>
      <c r="DO364" s="307"/>
      <c r="DP364" s="307"/>
      <c r="DQ364" s="307"/>
      <c r="DR364" s="307"/>
      <c r="DS364" s="307"/>
      <c r="DT364" s="307"/>
      <c r="DU364" s="307"/>
      <c r="DV364" s="307"/>
      <c r="DW364" s="307"/>
      <c r="DX364" s="307"/>
      <c r="DY364" s="307"/>
      <c r="DZ364" s="307"/>
      <c r="EA364" s="307"/>
      <c r="EB364" s="307"/>
      <c r="EC364" s="307"/>
      <c r="ED364" s="307"/>
      <c r="EE364" s="307"/>
      <c r="EF364" s="307"/>
      <c r="EG364" s="307"/>
      <c r="EH364" s="307"/>
      <c r="EI364" s="307"/>
      <c r="EJ364" s="307"/>
      <c r="EK364" s="307"/>
    </row>
    <row r="365" spans="1:141" s="299" customFormat="1">
      <c r="A365" s="307"/>
      <c r="B365" s="307"/>
      <c r="C365" s="307"/>
      <c r="D365" s="307"/>
      <c r="E365" s="307"/>
      <c r="F365" s="307"/>
      <c r="G365" s="307"/>
      <c r="H365" s="307"/>
      <c r="I365" s="307"/>
      <c r="J365" s="307"/>
      <c r="K365" s="307"/>
      <c r="L365" s="307"/>
      <c r="M365" s="307"/>
      <c r="N365" s="307"/>
      <c r="O365" s="307"/>
      <c r="P365" s="307"/>
      <c r="Q365" s="307"/>
      <c r="R365" s="307"/>
      <c r="S365" s="307"/>
      <c r="T365" s="307"/>
      <c r="U365" s="307"/>
      <c r="V365" s="307"/>
      <c r="W365" s="307"/>
      <c r="X365" s="307"/>
      <c r="Y365" s="307"/>
      <c r="Z365" s="307"/>
      <c r="AA365" s="307"/>
      <c r="AB365" s="307"/>
      <c r="AC365" s="307"/>
      <c r="AD365" s="307"/>
      <c r="AE365" s="307"/>
      <c r="AF365" s="307"/>
      <c r="AG365" s="307"/>
      <c r="AH365" s="307"/>
      <c r="AI365" s="307"/>
      <c r="AJ365" s="307"/>
      <c r="AK365" s="307"/>
      <c r="AL365" s="307"/>
      <c r="AM365" s="307"/>
      <c r="AN365" s="307"/>
      <c r="AO365" s="307"/>
      <c r="AP365" s="307"/>
      <c r="AQ365" s="307"/>
      <c r="AR365" s="307"/>
      <c r="AS365" s="307"/>
      <c r="AT365" s="307"/>
      <c r="AU365" s="307"/>
      <c r="AV365" s="307"/>
      <c r="AW365" s="307"/>
      <c r="AX365" s="307"/>
      <c r="AY365" s="307"/>
      <c r="AZ365" s="307"/>
      <c r="BA365" s="307"/>
      <c r="BB365" s="307"/>
      <c r="BC365" s="307"/>
      <c r="BD365" s="307"/>
      <c r="BE365" s="307"/>
      <c r="BF365" s="307"/>
      <c r="BG365" s="307"/>
      <c r="BH365" s="307"/>
      <c r="BI365" s="307"/>
      <c r="BJ365" s="307"/>
      <c r="BK365" s="307"/>
      <c r="BL365" s="307"/>
      <c r="BM365" s="307"/>
      <c r="BN365" s="307"/>
      <c r="BO365" s="307"/>
      <c r="BP365" s="307"/>
      <c r="BQ365" s="307"/>
      <c r="BR365" s="307"/>
      <c r="BS365" s="307"/>
      <c r="BT365" s="307"/>
      <c r="BU365" s="307"/>
      <c r="BV365" s="307"/>
      <c r="BW365" s="307"/>
      <c r="BX365" s="307"/>
      <c r="BY365" s="307"/>
      <c r="BZ365" s="307"/>
      <c r="CA365" s="307"/>
      <c r="CB365" s="307"/>
      <c r="CC365" s="307"/>
      <c r="CD365" s="307"/>
      <c r="CE365" s="307"/>
      <c r="CF365" s="307"/>
      <c r="CG365" s="307"/>
      <c r="CH365" s="307"/>
      <c r="CI365" s="307"/>
      <c r="CJ365" s="307"/>
      <c r="CK365" s="307"/>
      <c r="CL365" s="307"/>
      <c r="CM365" s="307"/>
      <c r="CN365" s="307"/>
      <c r="CO365" s="307"/>
      <c r="CP365" s="307"/>
      <c r="CQ365" s="307"/>
      <c r="CR365" s="307"/>
      <c r="CS365" s="307"/>
      <c r="CT365" s="307"/>
      <c r="CU365" s="307"/>
      <c r="CV365" s="307"/>
      <c r="CW365" s="307"/>
      <c r="CX365" s="307"/>
      <c r="CY365" s="307"/>
      <c r="CZ365" s="307"/>
      <c r="DA365" s="307"/>
      <c r="DB365" s="307"/>
      <c r="DC365" s="307"/>
      <c r="DD365" s="307"/>
      <c r="DE365" s="307"/>
      <c r="DF365" s="307"/>
      <c r="DG365" s="307"/>
      <c r="DH365" s="307"/>
      <c r="DI365" s="307"/>
      <c r="DJ365" s="307"/>
      <c r="DK365" s="307"/>
      <c r="DL365" s="307"/>
      <c r="DM365" s="307"/>
      <c r="DN365" s="307"/>
      <c r="DO365" s="307"/>
      <c r="DP365" s="307"/>
      <c r="DQ365" s="307"/>
      <c r="DR365" s="307"/>
      <c r="DS365" s="307"/>
      <c r="DT365" s="307"/>
      <c r="DU365" s="307"/>
      <c r="DV365" s="307"/>
      <c r="DW365" s="307"/>
      <c r="DX365" s="307"/>
      <c r="DY365" s="307"/>
      <c r="DZ365" s="307"/>
      <c r="EA365" s="307"/>
      <c r="EB365" s="307"/>
      <c r="EC365" s="307"/>
      <c r="ED365" s="307"/>
      <c r="EE365" s="307"/>
      <c r="EF365" s="307"/>
      <c r="EG365" s="307"/>
      <c r="EH365" s="307"/>
      <c r="EI365" s="307"/>
      <c r="EJ365" s="307"/>
      <c r="EK365" s="307"/>
    </row>
    <row r="366" spans="1:141" s="299" customFormat="1">
      <c r="A366" s="307"/>
      <c r="B366" s="307"/>
      <c r="C366" s="307"/>
      <c r="D366" s="307"/>
      <c r="E366" s="307"/>
      <c r="F366" s="307"/>
      <c r="G366" s="307"/>
      <c r="H366" s="307"/>
      <c r="I366" s="307"/>
      <c r="J366" s="307"/>
      <c r="K366" s="307"/>
      <c r="L366" s="307"/>
      <c r="M366" s="307"/>
      <c r="N366" s="307"/>
      <c r="O366" s="307"/>
      <c r="P366" s="307"/>
      <c r="Q366" s="307"/>
      <c r="R366" s="307"/>
      <c r="S366" s="307"/>
      <c r="T366" s="307"/>
      <c r="U366" s="307"/>
      <c r="V366" s="307"/>
      <c r="W366" s="307"/>
      <c r="X366" s="307"/>
      <c r="Y366" s="307"/>
      <c r="Z366" s="307"/>
      <c r="AA366" s="307"/>
      <c r="AB366" s="307"/>
      <c r="AC366" s="307"/>
      <c r="AD366" s="307"/>
      <c r="AE366" s="307"/>
      <c r="AF366" s="307"/>
      <c r="AG366" s="307"/>
      <c r="AH366" s="307"/>
      <c r="AI366" s="307"/>
      <c r="AJ366" s="307"/>
      <c r="AK366" s="307"/>
      <c r="AL366" s="307"/>
      <c r="AM366" s="307"/>
      <c r="AN366" s="307"/>
      <c r="AO366" s="307"/>
      <c r="AP366" s="307"/>
      <c r="AQ366" s="307"/>
      <c r="AR366" s="307"/>
      <c r="AS366" s="307"/>
      <c r="AT366" s="307"/>
      <c r="AU366" s="307"/>
      <c r="AV366" s="307"/>
      <c r="AW366" s="307"/>
      <c r="AX366" s="307"/>
      <c r="AY366" s="307"/>
      <c r="AZ366" s="307"/>
      <c r="BA366" s="307"/>
      <c r="BB366" s="307"/>
      <c r="BC366" s="307"/>
      <c r="BD366" s="307"/>
      <c r="BE366" s="307"/>
      <c r="BF366" s="307"/>
      <c r="BG366" s="307"/>
      <c r="BH366" s="307"/>
      <c r="BI366" s="307"/>
      <c r="BJ366" s="307"/>
      <c r="BK366" s="307"/>
      <c r="BL366" s="307"/>
      <c r="BM366" s="307"/>
      <c r="BN366" s="307"/>
      <c r="BO366" s="307"/>
      <c r="BP366" s="307"/>
      <c r="BQ366" s="307"/>
      <c r="BR366" s="307"/>
      <c r="BS366" s="307"/>
      <c r="BT366" s="307"/>
      <c r="BU366" s="307"/>
      <c r="BV366" s="307"/>
      <c r="BW366" s="307"/>
      <c r="BX366" s="307"/>
      <c r="BY366" s="307"/>
      <c r="BZ366" s="307"/>
      <c r="CA366" s="307"/>
      <c r="CB366" s="307"/>
      <c r="CC366" s="307"/>
      <c r="CD366" s="307"/>
      <c r="CE366" s="307"/>
      <c r="CF366" s="307"/>
      <c r="CG366" s="307"/>
      <c r="CH366" s="307"/>
      <c r="CI366" s="307"/>
      <c r="CJ366" s="307"/>
      <c r="CK366" s="307"/>
      <c r="CL366" s="307"/>
      <c r="CM366" s="307"/>
      <c r="CN366" s="307"/>
      <c r="CO366" s="307"/>
      <c r="CP366" s="307"/>
      <c r="CQ366" s="307"/>
      <c r="CR366" s="307"/>
      <c r="CS366" s="307"/>
      <c r="CT366" s="307"/>
      <c r="CU366" s="307"/>
      <c r="CV366" s="307"/>
      <c r="CW366" s="307"/>
      <c r="CX366" s="307"/>
      <c r="CY366" s="307"/>
      <c r="CZ366" s="307"/>
      <c r="DA366" s="307"/>
      <c r="DB366" s="307"/>
      <c r="DC366" s="307"/>
      <c r="DD366" s="307"/>
      <c r="DE366" s="307"/>
      <c r="DF366" s="307"/>
      <c r="DG366" s="307"/>
      <c r="DH366" s="307"/>
      <c r="DI366" s="307"/>
      <c r="DJ366" s="307"/>
      <c r="DK366" s="307"/>
      <c r="DL366" s="307"/>
      <c r="DM366" s="307"/>
      <c r="DN366" s="307"/>
      <c r="DO366" s="307"/>
      <c r="DP366" s="307"/>
      <c r="DQ366" s="307"/>
      <c r="DR366" s="307"/>
      <c r="DS366" s="307"/>
      <c r="DT366" s="307"/>
      <c r="DU366" s="307"/>
      <c r="DV366" s="307"/>
      <c r="DW366" s="307"/>
      <c r="DX366" s="307"/>
      <c r="DY366" s="307"/>
      <c r="DZ366" s="307"/>
      <c r="EA366" s="307"/>
      <c r="EB366" s="307"/>
      <c r="EC366" s="307"/>
      <c r="ED366" s="307"/>
      <c r="EE366" s="307"/>
      <c r="EF366" s="307"/>
      <c r="EG366" s="307"/>
      <c r="EH366" s="307"/>
      <c r="EI366" s="307"/>
      <c r="EJ366" s="307"/>
      <c r="EK366" s="307"/>
    </row>
    <row r="367" spans="1:141" s="299" customFormat="1">
      <c r="A367" s="307"/>
      <c r="B367" s="307"/>
      <c r="C367" s="307"/>
      <c r="D367" s="307"/>
      <c r="E367" s="307"/>
      <c r="F367" s="307"/>
      <c r="G367" s="307"/>
      <c r="H367" s="307"/>
      <c r="I367" s="307"/>
      <c r="J367" s="307"/>
      <c r="K367" s="307"/>
      <c r="L367" s="307"/>
      <c r="M367" s="307"/>
      <c r="N367" s="307"/>
      <c r="O367" s="307"/>
      <c r="P367" s="307"/>
      <c r="Q367" s="307"/>
      <c r="R367" s="307"/>
      <c r="S367" s="307"/>
      <c r="T367" s="307"/>
      <c r="U367" s="307"/>
      <c r="V367" s="307"/>
      <c r="W367" s="307"/>
      <c r="X367" s="307"/>
      <c r="Y367" s="307"/>
      <c r="Z367" s="307"/>
      <c r="AA367" s="307"/>
      <c r="AB367" s="307"/>
      <c r="AC367" s="307"/>
      <c r="AD367" s="307"/>
      <c r="AE367" s="307"/>
      <c r="AF367" s="307"/>
      <c r="AG367" s="307"/>
      <c r="AH367" s="307"/>
      <c r="AI367" s="307"/>
      <c r="AJ367" s="307"/>
      <c r="AK367" s="307"/>
      <c r="AL367" s="307"/>
      <c r="AM367" s="307"/>
      <c r="AN367" s="307"/>
      <c r="AO367" s="307"/>
      <c r="AP367" s="307"/>
      <c r="AQ367" s="307"/>
      <c r="AR367" s="307"/>
      <c r="AS367" s="307"/>
      <c r="AT367" s="307"/>
      <c r="AU367" s="307"/>
      <c r="AV367" s="307"/>
      <c r="AW367" s="307"/>
      <c r="AX367" s="307"/>
      <c r="AY367" s="307"/>
      <c r="AZ367" s="307"/>
      <c r="BA367" s="307"/>
      <c r="BB367" s="307"/>
      <c r="BC367" s="307"/>
      <c r="BD367" s="307"/>
      <c r="BE367" s="307"/>
      <c r="BF367" s="307"/>
      <c r="BG367" s="307"/>
      <c r="BH367" s="307"/>
      <c r="BI367" s="307"/>
      <c r="BJ367" s="307"/>
      <c r="BK367" s="307"/>
      <c r="BL367" s="307"/>
      <c r="BM367" s="307"/>
      <c r="BN367" s="307"/>
      <c r="BO367" s="307"/>
      <c r="BP367" s="307"/>
      <c r="BQ367" s="307"/>
      <c r="BR367" s="307"/>
      <c r="BS367" s="307"/>
      <c r="BT367" s="307"/>
      <c r="BU367" s="307"/>
      <c r="BV367" s="307"/>
      <c r="BW367" s="307"/>
      <c r="BX367" s="307"/>
      <c r="BY367" s="307"/>
      <c r="BZ367" s="307"/>
      <c r="CA367" s="307"/>
      <c r="CB367" s="307"/>
      <c r="CC367" s="307"/>
      <c r="CD367" s="307"/>
      <c r="CE367" s="307"/>
      <c r="CF367" s="307"/>
      <c r="CG367" s="307"/>
      <c r="CH367" s="307"/>
      <c r="CI367" s="307"/>
      <c r="CJ367" s="307"/>
      <c r="CK367" s="307"/>
      <c r="CL367" s="307"/>
      <c r="CM367" s="307"/>
      <c r="CN367" s="307"/>
      <c r="CO367" s="307"/>
      <c r="CP367" s="307"/>
      <c r="CQ367" s="307"/>
      <c r="CR367" s="307"/>
      <c r="CS367" s="307"/>
      <c r="CT367" s="307"/>
      <c r="CU367" s="307"/>
      <c r="CV367" s="307"/>
      <c r="CW367" s="307"/>
      <c r="CX367" s="307"/>
      <c r="CY367" s="307"/>
      <c r="CZ367" s="307"/>
      <c r="DA367" s="307"/>
      <c r="DB367" s="307"/>
      <c r="DC367" s="307"/>
      <c r="DD367" s="307"/>
      <c r="DE367" s="307"/>
      <c r="DF367" s="307"/>
      <c r="DG367" s="307"/>
      <c r="DH367" s="307"/>
      <c r="DI367" s="307"/>
      <c r="DJ367" s="307"/>
      <c r="DK367" s="307"/>
      <c r="DL367" s="307"/>
      <c r="DM367" s="307"/>
      <c r="DN367" s="307"/>
      <c r="DO367" s="307"/>
      <c r="DP367" s="307"/>
      <c r="DQ367" s="307"/>
      <c r="DR367" s="307"/>
      <c r="DS367" s="307"/>
      <c r="DT367" s="307"/>
      <c r="DU367" s="307"/>
      <c r="DV367" s="307"/>
      <c r="DW367" s="307"/>
      <c r="DX367" s="307"/>
      <c r="DY367" s="307"/>
      <c r="DZ367" s="307"/>
      <c r="EA367" s="307"/>
      <c r="EB367" s="307"/>
      <c r="EC367" s="307"/>
      <c r="ED367" s="307"/>
      <c r="EE367" s="307"/>
      <c r="EF367" s="307"/>
      <c r="EG367" s="307"/>
      <c r="EH367" s="307"/>
      <c r="EI367" s="307"/>
      <c r="EJ367" s="307"/>
      <c r="EK367" s="307"/>
    </row>
    <row r="368" spans="1:141" s="299" customFormat="1">
      <c r="A368" s="307"/>
      <c r="B368" s="307"/>
      <c r="C368" s="307"/>
      <c r="D368" s="307"/>
      <c r="E368" s="307"/>
      <c r="F368" s="307"/>
      <c r="G368" s="307"/>
      <c r="H368" s="307"/>
      <c r="I368" s="307"/>
      <c r="J368" s="307"/>
      <c r="K368" s="307"/>
      <c r="L368" s="307"/>
      <c r="M368" s="307"/>
      <c r="N368" s="307"/>
      <c r="O368" s="307"/>
      <c r="P368" s="307"/>
      <c r="Q368" s="307"/>
      <c r="R368" s="307"/>
      <c r="S368" s="307"/>
      <c r="T368" s="307"/>
      <c r="U368" s="307"/>
      <c r="V368" s="307"/>
      <c r="W368" s="307"/>
      <c r="X368" s="307"/>
      <c r="Y368" s="307"/>
      <c r="Z368" s="307"/>
      <c r="AA368" s="307"/>
      <c r="AB368" s="307"/>
      <c r="AC368" s="307"/>
      <c r="AD368" s="307"/>
      <c r="AE368" s="307"/>
      <c r="AF368" s="307"/>
      <c r="AG368" s="307"/>
      <c r="AH368" s="307"/>
      <c r="AI368" s="307"/>
      <c r="AJ368" s="307"/>
      <c r="AK368" s="307"/>
      <c r="AL368" s="307"/>
      <c r="AM368" s="307"/>
      <c r="AN368" s="307"/>
      <c r="AO368" s="307"/>
      <c r="AP368" s="307"/>
      <c r="AQ368" s="307"/>
      <c r="AR368" s="307"/>
      <c r="AS368" s="307"/>
      <c r="AT368" s="307"/>
      <c r="AU368" s="307"/>
      <c r="AV368" s="307"/>
      <c r="AW368" s="307"/>
      <c r="AX368" s="307"/>
      <c r="AY368" s="307"/>
      <c r="AZ368" s="307"/>
      <c r="BA368" s="307"/>
      <c r="BB368" s="307"/>
      <c r="BC368" s="307"/>
      <c r="BD368" s="307"/>
      <c r="BE368" s="307"/>
      <c r="BF368" s="307"/>
      <c r="BG368" s="307"/>
      <c r="BH368" s="307"/>
      <c r="BI368" s="307"/>
      <c r="BJ368" s="307"/>
      <c r="BK368" s="307"/>
      <c r="BL368" s="307"/>
      <c r="BM368" s="307"/>
      <c r="BN368" s="307"/>
      <c r="BO368" s="307"/>
      <c r="BP368" s="307"/>
      <c r="BQ368" s="307"/>
      <c r="BR368" s="307"/>
      <c r="BS368" s="307"/>
      <c r="BT368" s="307"/>
      <c r="BU368" s="307"/>
      <c r="BV368" s="307"/>
      <c r="BW368" s="307"/>
      <c r="BX368" s="307"/>
      <c r="BY368" s="307"/>
      <c r="BZ368" s="307"/>
      <c r="CA368" s="307"/>
      <c r="CB368" s="307"/>
      <c r="CC368" s="307"/>
      <c r="CD368" s="307"/>
      <c r="CE368" s="307"/>
      <c r="CF368" s="307"/>
      <c r="CG368" s="307"/>
      <c r="CH368" s="307"/>
      <c r="CI368" s="307"/>
      <c r="CJ368" s="307"/>
      <c r="CK368" s="307"/>
      <c r="CL368" s="307"/>
      <c r="CM368" s="307"/>
      <c r="CN368" s="307"/>
      <c r="CO368" s="307"/>
      <c r="CP368" s="307"/>
      <c r="CQ368" s="307"/>
      <c r="CR368" s="307"/>
      <c r="CS368" s="307"/>
      <c r="CT368" s="307"/>
      <c r="CU368" s="307"/>
      <c r="CV368" s="307"/>
      <c r="CW368" s="307"/>
      <c r="CX368" s="307"/>
      <c r="CY368" s="307"/>
      <c r="CZ368" s="307"/>
      <c r="DA368" s="307"/>
      <c r="DB368" s="307"/>
      <c r="DC368" s="307"/>
      <c r="DD368" s="307"/>
      <c r="DE368" s="307"/>
      <c r="DF368" s="307"/>
      <c r="DG368" s="307"/>
      <c r="DH368" s="307"/>
      <c r="DI368" s="307"/>
      <c r="DJ368" s="307"/>
      <c r="DK368" s="307"/>
      <c r="DL368" s="307"/>
      <c r="DM368" s="307"/>
      <c r="DN368" s="307"/>
      <c r="DO368" s="307"/>
      <c r="DP368" s="307"/>
      <c r="DQ368" s="307"/>
      <c r="DR368" s="307"/>
      <c r="DS368" s="307"/>
      <c r="DT368" s="307"/>
      <c r="DU368" s="307"/>
      <c r="DV368" s="307"/>
      <c r="DW368" s="307"/>
      <c r="DX368" s="307"/>
      <c r="DY368" s="307"/>
      <c r="DZ368" s="307"/>
      <c r="EA368" s="307"/>
      <c r="EB368" s="307"/>
      <c r="EC368" s="307"/>
      <c r="ED368" s="307"/>
      <c r="EE368" s="307"/>
      <c r="EF368" s="307"/>
      <c r="EG368" s="307"/>
      <c r="EH368" s="307"/>
      <c r="EI368" s="307"/>
      <c r="EJ368" s="307"/>
      <c r="EK368" s="307"/>
    </row>
    <row r="369" spans="1:141" s="299" customFormat="1">
      <c r="A369" s="307"/>
      <c r="B369" s="307"/>
      <c r="C369" s="307"/>
      <c r="D369" s="307"/>
      <c r="E369" s="307"/>
      <c r="F369" s="307"/>
      <c r="G369" s="307"/>
      <c r="H369" s="307"/>
      <c r="I369" s="307"/>
      <c r="J369" s="307"/>
      <c r="K369" s="307"/>
      <c r="L369" s="307"/>
      <c r="M369" s="307"/>
      <c r="N369" s="307"/>
      <c r="O369" s="307"/>
      <c r="P369" s="307"/>
      <c r="Q369" s="307"/>
      <c r="R369" s="307"/>
      <c r="S369" s="307"/>
      <c r="T369" s="307"/>
      <c r="U369" s="307"/>
      <c r="V369" s="307"/>
      <c r="W369" s="307"/>
      <c r="X369" s="307"/>
      <c r="Y369" s="307"/>
      <c r="Z369" s="307"/>
      <c r="AA369" s="307"/>
      <c r="AB369" s="307"/>
      <c r="AC369" s="307"/>
      <c r="AD369" s="307"/>
      <c r="AE369" s="307"/>
      <c r="AF369" s="307"/>
      <c r="AG369" s="307"/>
      <c r="AH369" s="307"/>
      <c r="AI369" s="307"/>
      <c r="AJ369" s="307"/>
      <c r="AK369" s="307"/>
      <c r="AL369" s="307"/>
      <c r="AM369" s="307"/>
      <c r="AN369" s="307"/>
      <c r="AO369" s="307"/>
      <c r="AP369" s="307"/>
      <c r="AQ369" s="307"/>
      <c r="AR369" s="307"/>
      <c r="AS369" s="307"/>
      <c r="AT369" s="307"/>
      <c r="AU369" s="307"/>
      <c r="AV369" s="307"/>
      <c r="AW369" s="307"/>
      <c r="AX369" s="307"/>
      <c r="AY369" s="307"/>
      <c r="AZ369" s="307"/>
      <c r="BA369" s="307"/>
      <c r="BB369" s="307"/>
      <c r="BC369" s="307"/>
      <c r="BD369" s="307"/>
      <c r="BE369" s="307"/>
      <c r="BF369" s="307"/>
      <c r="BG369" s="307"/>
      <c r="BH369" s="307"/>
      <c r="BI369" s="307"/>
      <c r="BJ369" s="307"/>
      <c r="BK369" s="307"/>
      <c r="BL369" s="307"/>
      <c r="BM369" s="307"/>
      <c r="BN369" s="307"/>
      <c r="BO369" s="307"/>
      <c r="BP369" s="307"/>
      <c r="BQ369" s="307"/>
      <c r="BR369" s="307"/>
      <c r="BS369" s="307"/>
      <c r="BT369" s="307"/>
      <c r="BU369" s="307"/>
      <c r="BV369" s="307"/>
      <c r="BW369" s="307"/>
      <c r="BX369" s="307"/>
      <c r="BY369" s="307"/>
      <c r="BZ369" s="307"/>
      <c r="CA369" s="307"/>
      <c r="CB369" s="307"/>
      <c r="CC369" s="307"/>
      <c r="CD369" s="307"/>
      <c r="CE369" s="307"/>
      <c r="CF369" s="307"/>
      <c r="CG369" s="307"/>
      <c r="CH369" s="307"/>
      <c r="CI369" s="307"/>
      <c r="CJ369" s="307"/>
      <c r="CK369" s="307"/>
      <c r="CL369" s="307"/>
      <c r="CM369" s="307"/>
      <c r="CN369" s="307"/>
      <c r="CO369" s="307"/>
      <c r="CP369" s="307"/>
      <c r="CQ369" s="307"/>
      <c r="CR369" s="307"/>
      <c r="CS369" s="307"/>
      <c r="CT369" s="307"/>
      <c r="CU369" s="307"/>
      <c r="CV369" s="307"/>
      <c r="CW369" s="307"/>
      <c r="CX369" s="307"/>
      <c r="CY369" s="307"/>
      <c r="CZ369" s="307"/>
      <c r="DA369" s="307"/>
      <c r="DB369" s="307"/>
      <c r="DC369" s="307"/>
      <c r="DD369" s="307"/>
      <c r="DE369" s="307"/>
      <c r="DF369" s="307"/>
      <c r="DG369" s="307"/>
      <c r="DH369" s="307"/>
      <c r="DI369" s="307"/>
      <c r="DJ369" s="307"/>
      <c r="DK369" s="307"/>
      <c r="DL369" s="307"/>
      <c r="DM369" s="307"/>
      <c r="DN369" s="307"/>
      <c r="DO369" s="307"/>
      <c r="DP369" s="307"/>
      <c r="DQ369" s="307"/>
      <c r="DR369" s="307"/>
      <c r="DS369" s="307"/>
      <c r="DT369" s="307"/>
      <c r="DU369" s="307"/>
      <c r="DV369" s="307"/>
      <c r="DW369" s="307"/>
      <c r="DX369" s="307"/>
      <c r="DY369" s="307"/>
      <c r="DZ369" s="307"/>
      <c r="EA369" s="307"/>
      <c r="EB369" s="307"/>
      <c r="EC369" s="307"/>
      <c r="ED369" s="307"/>
      <c r="EE369" s="307"/>
      <c r="EF369" s="307"/>
      <c r="EG369" s="307"/>
      <c r="EH369" s="307"/>
      <c r="EI369" s="307"/>
      <c r="EJ369" s="307"/>
      <c r="EK369" s="307"/>
    </row>
    <row r="370" spans="1:141" s="299" customFormat="1">
      <c r="A370" s="307"/>
      <c r="B370" s="307"/>
      <c r="C370" s="307"/>
      <c r="D370" s="307"/>
      <c r="E370" s="307"/>
      <c r="F370" s="307"/>
      <c r="G370" s="307"/>
      <c r="H370" s="307"/>
      <c r="I370" s="307"/>
      <c r="J370" s="307"/>
      <c r="K370" s="307"/>
      <c r="L370" s="307"/>
      <c r="M370" s="307"/>
      <c r="N370" s="307"/>
      <c r="O370" s="307"/>
      <c r="P370" s="307"/>
      <c r="Q370" s="307"/>
      <c r="R370" s="307"/>
      <c r="S370" s="307"/>
      <c r="T370" s="307"/>
      <c r="U370" s="307"/>
      <c r="V370" s="307"/>
      <c r="W370" s="307"/>
      <c r="X370" s="307"/>
      <c r="Y370" s="307"/>
      <c r="Z370" s="307"/>
      <c r="AA370" s="307"/>
      <c r="AB370" s="307"/>
      <c r="AC370" s="307"/>
      <c r="AD370" s="307"/>
      <c r="AE370" s="307"/>
      <c r="AF370" s="307"/>
      <c r="AG370" s="307"/>
      <c r="AH370" s="307"/>
      <c r="AI370" s="307"/>
      <c r="AJ370" s="307"/>
      <c r="AK370" s="307"/>
      <c r="AL370" s="307"/>
      <c r="AM370" s="307"/>
      <c r="AN370" s="307"/>
      <c r="AO370" s="307"/>
      <c r="AP370" s="307"/>
      <c r="AQ370" s="307"/>
      <c r="AR370" s="307"/>
      <c r="AS370" s="307"/>
      <c r="AT370" s="307"/>
      <c r="AU370" s="307"/>
      <c r="AV370" s="307"/>
      <c r="AW370" s="307"/>
      <c r="AX370" s="307"/>
      <c r="AY370" s="307"/>
      <c r="AZ370" s="307"/>
      <c r="BA370" s="307"/>
      <c r="BB370" s="307"/>
      <c r="BC370" s="307"/>
      <c r="BD370" s="307"/>
      <c r="BE370" s="307"/>
      <c r="BF370" s="307"/>
      <c r="BG370" s="307"/>
      <c r="BH370" s="307"/>
      <c r="BI370" s="307"/>
      <c r="BJ370" s="307"/>
      <c r="BK370" s="307"/>
      <c r="BL370" s="307"/>
      <c r="BM370" s="307"/>
      <c r="BN370" s="307"/>
      <c r="BO370" s="307"/>
      <c r="BP370" s="307"/>
      <c r="BQ370" s="307"/>
      <c r="BR370" s="307"/>
      <c r="BS370" s="307"/>
      <c r="BT370" s="307"/>
      <c r="BU370" s="307"/>
      <c r="BV370" s="307"/>
      <c r="BW370" s="307"/>
      <c r="BX370" s="307"/>
      <c r="BY370" s="307"/>
      <c r="BZ370" s="307"/>
      <c r="CA370" s="307"/>
      <c r="CB370" s="307"/>
      <c r="CC370" s="307"/>
      <c r="CD370" s="307"/>
      <c r="CE370" s="307"/>
      <c r="CF370" s="307"/>
      <c r="CG370" s="307"/>
      <c r="CH370" s="307"/>
      <c r="CI370" s="307"/>
      <c r="CJ370" s="307"/>
      <c r="CK370" s="307"/>
      <c r="CL370" s="307"/>
      <c r="CM370" s="307"/>
      <c r="CN370" s="307"/>
      <c r="CO370" s="307"/>
      <c r="CP370" s="307"/>
      <c r="CQ370" s="307"/>
      <c r="CR370" s="307"/>
      <c r="CS370" s="307"/>
      <c r="CT370" s="307"/>
      <c r="CU370" s="307"/>
      <c r="CV370" s="307"/>
      <c r="CW370" s="307"/>
      <c r="CX370" s="307"/>
      <c r="CY370" s="307"/>
      <c r="CZ370" s="307"/>
      <c r="DA370" s="307"/>
      <c r="DB370" s="307"/>
      <c r="DC370" s="307"/>
      <c r="DD370" s="307"/>
      <c r="DE370" s="307"/>
      <c r="DF370" s="307"/>
      <c r="DG370" s="307"/>
      <c r="DH370" s="307"/>
      <c r="DI370" s="307"/>
      <c r="DJ370" s="307"/>
      <c r="DK370" s="307"/>
      <c r="DL370" s="307"/>
      <c r="DM370" s="307"/>
      <c r="DN370" s="307"/>
      <c r="DO370" s="307"/>
      <c r="DP370" s="307"/>
      <c r="DQ370" s="307"/>
      <c r="DR370" s="307"/>
      <c r="DS370" s="307"/>
      <c r="DT370" s="307"/>
      <c r="DU370" s="307"/>
      <c r="DV370" s="307"/>
      <c r="DW370" s="307"/>
      <c r="DX370" s="307"/>
      <c r="DY370" s="307"/>
      <c r="DZ370" s="307"/>
      <c r="EA370" s="307"/>
      <c r="EB370" s="307"/>
      <c r="EC370" s="307"/>
      <c r="ED370" s="307"/>
      <c r="EE370" s="307"/>
      <c r="EF370" s="307"/>
      <c r="EG370" s="307"/>
      <c r="EH370" s="307"/>
      <c r="EI370" s="307"/>
      <c r="EJ370" s="307"/>
      <c r="EK370" s="307"/>
    </row>
    <row r="371" spans="1:141" s="299" customFormat="1">
      <c r="A371" s="307"/>
      <c r="B371" s="307"/>
      <c r="C371" s="307"/>
      <c r="D371" s="307"/>
      <c r="E371" s="307"/>
      <c r="F371" s="307"/>
      <c r="G371" s="307"/>
      <c r="H371" s="307"/>
      <c r="I371" s="307"/>
      <c r="J371" s="307"/>
      <c r="K371" s="307"/>
      <c r="L371" s="307"/>
      <c r="M371" s="307"/>
      <c r="N371" s="307"/>
      <c r="O371" s="307"/>
      <c r="P371" s="307"/>
      <c r="Q371" s="307"/>
      <c r="R371" s="307"/>
      <c r="S371" s="307"/>
      <c r="T371" s="307"/>
      <c r="U371" s="307"/>
      <c r="V371" s="307"/>
      <c r="W371" s="307"/>
      <c r="X371" s="307"/>
      <c r="Y371" s="307"/>
      <c r="Z371" s="307"/>
      <c r="AA371" s="307"/>
      <c r="AB371" s="307"/>
      <c r="AC371" s="307"/>
      <c r="AD371" s="307"/>
      <c r="AE371" s="307"/>
      <c r="AF371" s="307"/>
      <c r="AG371" s="307"/>
      <c r="AH371" s="307"/>
      <c r="AI371" s="307"/>
      <c r="AJ371" s="307"/>
      <c r="AK371" s="307"/>
      <c r="AL371" s="307"/>
      <c r="AM371" s="307"/>
      <c r="AN371" s="307"/>
      <c r="AO371" s="307"/>
      <c r="AP371" s="307"/>
      <c r="AQ371" s="307"/>
      <c r="AR371" s="307"/>
      <c r="AS371" s="307"/>
      <c r="AT371" s="307"/>
      <c r="AU371" s="307"/>
      <c r="AV371" s="307"/>
      <c r="AW371" s="307"/>
      <c r="AX371" s="307"/>
      <c r="AY371" s="307"/>
      <c r="AZ371" s="307"/>
      <c r="BA371" s="307"/>
      <c r="BB371" s="307"/>
      <c r="BC371" s="307"/>
      <c r="BD371" s="307"/>
      <c r="BE371" s="307"/>
      <c r="BF371" s="307"/>
      <c r="BG371" s="307"/>
      <c r="BH371" s="307"/>
      <c r="BI371" s="307"/>
      <c r="BJ371" s="307"/>
      <c r="BK371" s="307"/>
      <c r="BL371" s="307"/>
      <c r="BM371" s="307"/>
      <c r="BN371" s="307"/>
      <c r="BO371" s="307"/>
      <c r="BP371" s="307"/>
      <c r="BQ371" s="307"/>
      <c r="BR371" s="307"/>
      <c r="BS371" s="307"/>
      <c r="BT371" s="307"/>
      <c r="BU371" s="307"/>
      <c r="BV371" s="307"/>
      <c r="BW371" s="307"/>
      <c r="BX371" s="307"/>
      <c r="BY371" s="307"/>
      <c r="BZ371" s="307"/>
      <c r="CA371" s="307"/>
      <c r="CB371" s="307"/>
      <c r="CC371" s="307"/>
      <c r="CD371" s="307"/>
      <c r="CE371" s="307"/>
      <c r="CF371" s="307"/>
      <c r="CG371" s="307"/>
      <c r="CH371" s="307"/>
      <c r="CI371" s="307"/>
      <c r="CJ371" s="307"/>
      <c r="CK371" s="307"/>
      <c r="CL371" s="307"/>
      <c r="CM371" s="307"/>
      <c r="CN371" s="307"/>
      <c r="CO371" s="307"/>
      <c r="CP371" s="307"/>
      <c r="CQ371" s="307"/>
      <c r="CR371" s="307"/>
      <c r="CS371" s="307"/>
      <c r="CT371" s="307"/>
      <c r="CU371" s="307"/>
      <c r="CV371" s="307"/>
      <c r="CW371" s="307"/>
      <c r="CX371" s="307"/>
      <c r="CY371" s="307"/>
      <c r="CZ371" s="307"/>
      <c r="DA371" s="307"/>
      <c r="DB371" s="307"/>
      <c r="DC371" s="307"/>
      <c r="DD371" s="307"/>
      <c r="DE371" s="307"/>
      <c r="DF371" s="307"/>
      <c r="DG371" s="307"/>
      <c r="DH371" s="307"/>
      <c r="DI371" s="307"/>
      <c r="DJ371" s="307"/>
      <c r="DK371" s="307"/>
      <c r="DL371" s="307"/>
      <c r="DM371" s="307"/>
      <c r="DN371" s="307"/>
      <c r="DO371" s="307"/>
      <c r="DP371" s="307"/>
      <c r="DQ371" s="307"/>
      <c r="DR371" s="307"/>
      <c r="DS371" s="307"/>
      <c r="DT371" s="307"/>
      <c r="DU371" s="307"/>
      <c r="DV371" s="307"/>
      <c r="DW371" s="307"/>
      <c r="DX371" s="307"/>
      <c r="DY371" s="307"/>
      <c r="DZ371" s="307"/>
      <c r="EA371" s="307"/>
      <c r="EB371" s="307"/>
      <c r="EC371" s="307"/>
      <c r="ED371" s="307"/>
      <c r="EE371" s="307"/>
      <c r="EF371" s="307"/>
      <c r="EG371" s="307"/>
      <c r="EH371" s="307"/>
      <c r="EI371" s="307"/>
      <c r="EJ371" s="307"/>
      <c r="EK371" s="307"/>
    </row>
    <row r="372" spans="1:141" s="299" customFormat="1">
      <c r="A372" s="307"/>
      <c r="B372" s="307"/>
      <c r="C372" s="307"/>
      <c r="D372" s="307"/>
      <c r="E372" s="307"/>
      <c r="F372" s="307"/>
      <c r="G372" s="307"/>
      <c r="H372" s="307"/>
      <c r="I372" s="307"/>
      <c r="J372" s="307"/>
      <c r="K372" s="307"/>
      <c r="L372" s="307"/>
      <c r="M372" s="307"/>
      <c r="N372" s="307"/>
      <c r="O372" s="307"/>
      <c r="P372" s="307"/>
      <c r="Q372" s="307"/>
      <c r="R372" s="307"/>
      <c r="S372" s="307"/>
      <c r="T372" s="307"/>
      <c r="U372" s="307"/>
      <c r="V372" s="307"/>
      <c r="W372" s="307"/>
      <c r="X372" s="307"/>
      <c r="Y372" s="307"/>
      <c r="Z372" s="307"/>
      <c r="AA372" s="307"/>
      <c r="AB372" s="307"/>
      <c r="AC372" s="307"/>
      <c r="AD372" s="307"/>
      <c r="AE372" s="307"/>
      <c r="AF372" s="307"/>
      <c r="AG372" s="307"/>
      <c r="AH372" s="307"/>
      <c r="AI372" s="307"/>
      <c r="AJ372" s="307"/>
      <c r="AK372" s="307"/>
      <c r="AL372" s="307"/>
      <c r="AM372" s="307"/>
      <c r="AN372" s="307"/>
      <c r="AO372" s="307"/>
      <c r="AP372" s="307"/>
      <c r="AQ372" s="307"/>
      <c r="AR372" s="307"/>
      <c r="AS372" s="307"/>
      <c r="AT372" s="307"/>
      <c r="AU372" s="307"/>
      <c r="AV372" s="307"/>
      <c r="AW372" s="307"/>
      <c r="AX372" s="307"/>
      <c r="AY372" s="307"/>
      <c r="AZ372" s="307"/>
      <c r="BA372" s="307"/>
      <c r="BB372" s="307"/>
      <c r="BC372" s="307"/>
      <c r="BD372" s="307"/>
      <c r="BE372" s="307"/>
      <c r="BF372" s="307"/>
      <c r="BG372" s="307"/>
      <c r="BH372" s="307"/>
      <c r="BI372" s="307"/>
      <c r="BJ372" s="307"/>
      <c r="BK372" s="307"/>
      <c r="BL372" s="307"/>
      <c r="BM372" s="307"/>
      <c r="BN372" s="307"/>
      <c r="BO372" s="307"/>
      <c r="BP372" s="307"/>
      <c r="BQ372" s="307"/>
      <c r="BR372" s="307"/>
      <c r="BS372" s="307"/>
      <c r="BT372" s="307"/>
      <c r="BU372" s="307"/>
      <c r="BV372" s="307"/>
      <c r="BW372" s="307"/>
      <c r="BX372" s="307"/>
      <c r="BY372" s="307"/>
      <c r="BZ372" s="307"/>
      <c r="CA372" s="307"/>
      <c r="CB372" s="307"/>
      <c r="CC372" s="307"/>
      <c r="CD372" s="307"/>
      <c r="CE372" s="307"/>
      <c r="CF372" s="307"/>
      <c r="CG372" s="307"/>
      <c r="CH372" s="307"/>
      <c r="CI372" s="307"/>
      <c r="CJ372" s="307"/>
      <c r="CK372" s="307"/>
      <c r="CL372" s="307"/>
      <c r="CM372" s="307"/>
      <c r="CN372" s="307"/>
      <c r="CO372" s="307"/>
      <c r="CP372" s="307"/>
      <c r="CQ372" s="307"/>
      <c r="CR372" s="307"/>
      <c r="CS372" s="307"/>
      <c r="CT372" s="307"/>
      <c r="CU372" s="307"/>
      <c r="CV372" s="307"/>
      <c r="CW372" s="307"/>
      <c r="CX372" s="307"/>
      <c r="CY372" s="307"/>
      <c r="CZ372" s="307"/>
      <c r="DA372" s="307"/>
      <c r="DB372" s="307"/>
      <c r="DC372" s="307"/>
      <c r="DD372" s="307"/>
      <c r="DE372" s="307"/>
      <c r="DF372" s="307"/>
      <c r="DG372" s="307"/>
      <c r="DH372" s="307"/>
      <c r="DI372" s="307"/>
      <c r="DJ372" s="307"/>
      <c r="DK372" s="307"/>
      <c r="DL372" s="307"/>
      <c r="DM372" s="307"/>
      <c r="DN372" s="307"/>
      <c r="DO372" s="307"/>
      <c r="DP372" s="307"/>
      <c r="DQ372" s="307"/>
      <c r="DR372" s="307"/>
      <c r="DS372" s="307"/>
      <c r="DT372" s="307"/>
      <c r="DU372" s="307"/>
      <c r="DV372" s="307"/>
      <c r="DW372" s="307"/>
      <c r="DX372" s="307"/>
      <c r="DY372" s="307"/>
      <c r="DZ372" s="307"/>
      <c r="EA372" s="307"/>
      <c r="EB372" s="307"/>
      <c r="EC372" s="307"/>
      <c r="ED372" s="307"/>
      <c r="EE372" s="307"/>
      <c r="EF372" s="307"/>
      <c r="EG372" s="307"/>
      <c r="EH372" s="307"/>
      <c r="EI372" s="307"/>
      <c r="EJ372" s="307"/>
      <c r="EK372" s="307"/>
    </row>
    <row r="373" spans="1:141">
      <c r="A373" s="307"/>
      <c r="B373" s="307"/>
      <c r="C373" s="307"/>
      <c r="D373" s="307"/>
      <c r="E373" s="307"/>
      <c r="F373" s="307"/>
      <c r="G373" s="307"/>
      <c r="H373" s="307"/>
      <c r="I373" s="307"/>
      <c r="J373" s="307"/>
      <c r="K373" s="307"/>
      <c r="L373" s="307"/>
      <c r="M373" s="307"/>
      <c r="N373" s="307"/>
      <c r="O373" s="307"/>
      <c r="P373" s="307"/>
    </row>
    <row r="374" spans="1:141">
      <c r="A374" s="307"/>
      <c r="B374" s="307"/>
      <c r="C374" s="307"/>
      <c r="D374" s="307"/>
      <c r="E374" s="307"/>
      <c r="F374" s="307"/>
      <c r="G374" s="307"/>
      <c r="H374" s="307"/>
      <c r="I374" s="307"/>
      <c r="J374" s="307"/>
      <c r="K374" s="307"/>
      <c r="L374" s="307"/>
      <c r="M374" s="307"/>
      <c r="N374" s="307"/>
      <c r="O374" s="307"/>
      <c r="P374" s="307"/>
    </row>
    <row r="375" spans="1:141">
      <c r="A375" s="307"/>
      <c r="B375" s="307"/>
      <c r="C375" s="307"/>
      <c r="D375" s="307"/>
      <c r="E375" s="307"/>
      <c r="F375" s="307"/>
      <c r="G375" s="307"/>
      <c r="H375" s="307"/>
      <c r="I375" s="307"/>
      <c r="J375" s="307"/>
      <c r="K375" s="307"/>
      <c r="L375" s="307"/>
      <c r="M375" s="307"/>
      <c r="N375" s="307"/>
      <c r="O375" s="307"/>
      <c r="P375" s="307"/>
    </row>
    <row r="376" spans="1:141">
      <c r="A376" s="307"/>
      <c r="B376" s="307"/>
      <c r="C376" s="307"/>
      <c r="D376" s="307"/>
      <c r="E376" s="307"/>
      <c r="F376" s="307"/>
      <c r="G376" s="307"/>
      <c r="H376" s="307"/>
      <c r="I376" s="307"/>
      <c r="J376" s="307"/>
      <c r="K376" s="307"/>
      <c r="L376" s="307"/>
      <c r="M376" s="307"/>
      <c r="N376" s="307"/>
      <c r="O376" s="307"/>
      <c r="P376" s="307"/>
    </row>
    <row r="377" spans="1:141">
      <c r="A377" s="307"/>
      <c r="B377" s="307"/>
      <c r="C377" s="307"/>
      <c r="D377" s="307"/>
      <c r="E377" s="307"/>
      <c r="F377" s="307"/>
      <c r="G377" s="307"/>
      <c r="H377" s="307"/>
      <c r="I377" s="307"/>
      <c r="J377" s="307"/>
      <c r="K377" s="307"/>
      <c r="L377" s="307"/>
      <c r="M377" s="307"/>
      <c r="N377" s="307"/>
      <c r="O377" s="307"/>
      <c r="P377" s="307"/>
    </row>
    <row r="378" spans="1:141">
      <c r="A378" s="307"/>
      <c r="B378" s="307"/>
      <c r="C378" s="307"/>
      <c r="D378" s="307"/>
      <c r="E378" s="307"/>
      <c r="F378" s="307"/>
      <c r="G378" s="307"/>
      <c r="H378" s="307"/>
      <c r="I378" s="307"/>
      <c r="J378" s="307"/>
      <c r="K378" s="307"/>
      <c r="L378" s="307"/>
      <c r="M378" s="307"/>
      <c r="N378" s="307"/>
      <c r="O378" s="307"/>
      <c r="P378" s="307"/>
    </row>
    <row r="379" spans="1:141">
      <c r="A379" s="307"/>
      <c r="B379" s="307"/>
      <c r="C379" s="307"/>
      <c r="D379" s="307"/>
      <c r="E379" s="307"/>
      <c r="F379" s="307"/>
      <c r="G379" s="307"/>
      <c r="H379" s="307"/>
      <c r="I379" s="307"/>
      <c r="J379" s="307"/>
      <c r="K379" s="307"/>
      <c r="L379" s="307"/>
      <c r="M379" s="307"/>
      <c r="N379" s="307"/>
      <c r="O379" s="307"/>
      <c r="P379" s="307"/>
    </row>
    <row r="380" spans="1:141">
      <c r="A380" s="307"/>
      <c r="B380" s="307"/>
      <c r="C380" s="307"/>
      <c r="D380" s="307"/>
      <c r="E380" s="307"/>
      <c r="F380" s="307"/>
      <c r="G380" s="307"/>
      <c r="H380" s="307"/>
      <c r="I380" s="307"/>
      <c r="J380" s="307"/>
      <c r="K380" s="307"/>
      <c r="L380" s="307"/>
      <c r="M380" s="307"/>
      <c r="N380" s="307"/>
      <c r="O380" s="307"/>
      <c r="P380" s="307"/>
    </row>
    <row r="381" spans="1:141">
      <c r="A381" s="307"/>
    </row>
  </sheetData>
  <mergeCells count="36">
    <mergeCell ref="B223:C223"/>
    <mergeCell ref="D223:F223"/>
    <mergeCell ref="G223:H223"/>
    <mergeCell ref="I223:K223"/>
    <mergeCell ref="I216:J217"/>
    <mergeCell ref="K216:L217"/>
    <mergeCell ref="N216:O217"/>
    <mergeCell ref="M216:M218"/>
    <mergeCell ref="B222:C222"/>
    <mergeCell ref="D222:F222"/>
    <mergeCell ref="G222:H222"/>
    <mergeCell ref="I222:K222"/>
    <mergeCell ref="C225:D225"/>
    <mergeCell ref="G225:I225"/>
    <mergeCell ref="I1:M1"/>
    <mergeCell ref="A2:M2"/>
    <mergeCell ref="B3:L3"/>
    <mergeCell ref="B4:H4"/>
    <mergeCell ref="K7:L8"/>
    <mergeCell ref="M7:M8"/>
    <mergeCell ref="I7:J8"/>
    <mergeCell ref="G7:H8"/>
    <mergeCell ref="A217:A219"/>
    <mergeCell ref="B216:B218"/>
    <mergeCell ref="C216:C218"/>
    <mergeCell ref="D216:D218"/>
    <mergeCell ref="E216:F217"/>
    <mergeCell ref="G216:H217"/>
    <mergeCell ref="N7:O8"/>
    <mergeCell ref="B5:H5"/>
    <mergeCell ref="A6:D6"/>
    <mergeCell ref="A7:A9"/>
    <mergeCell ref="B7:B9"/>
    <mergeCell ref="C7:C9"/>
    <mergeCell ref="D7:D9"/>
    <mergeCell ref="E7:F8"/>
  </mergeCells>
  <phoneticPr fontId="3" type="noConversion"/>
  <pageMargins left="0.19685039370078741" right="0" top="0" bottom="0" header="0.51181102362204722" footer="0.51181102362204722"/>
  <pageSetup paperSize="9" scale="8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F17"/>
  <sheetViews>
    <sheetView topLeftCell="A4" workbookViewId="0">
      <selection activeCell="A17" sqref="A17"/>
    </sheetView>
  </sheetViews>
  <sheetFormatPr defaultRowHeight="12.75"/>
  <cols>
    <col min="1" max="1" width="41.85546875" customWidth="1"/>
    <col min="2" max="2" width="24.140625" customWidth="1"/>
    <col min="3" max="3" width="19.42578125" customWidth="1"/>
    <col min="4" max="4" width="16.7109375" customWidth="1"/>
  </cols>
  <sheetData>
    <row r="1" spans="1:6" ht="31.5" customHeight="1">
      <c r="A1" s="334"/>
      <c r="B1" s="334"/>
      <c r="C1" s="774" t="s">
        <v>333</v>
      </c>
      <c r="D1" s="774"/>
    </row>
    <row r="2" spans="1:6" ht="66" customHeight="1">
      <c r="A2" s="788" t="s">
        <v>311</v>
      </c>
      <c r="B2" s="788"/>
      <c r="C2" s="788"/>
      <c r="D2" s="788"/>
    </row>
    <row r="3" spans="1:6" ht="20.25" customHeight="1">
      <c r="A3" s="798" t="s">
        <v>576</v>
      </c>
      <c r="B3" s="798"/>
      <c r="C3" s="798"/>
      <c r="D3" s="798"/>
    </row>
    <row r="4" spans="1:6" ht="27" customHeight="1">
      <c r="A4" s="799" t="s">
        <v>308</v>
      </c>
      <c r="B4" s="799"/>
      <c r="C4" s="799"/>
      <c r="D4" s="799"/>
    </row>
    <row r="5" spans="1:6" ht="57" customHeight="1">
      <c r="A5" s="335" t="s">
        <v>309</v>
      </c>
      <c r="B5" s="335" t="s">
        <v>310</v>
      </c>
      <c r="C5" s="335" t="s">
        <v>837</v>
      </c>
      <c r="D5" s="335" t="s">
        <v>535</v>
      </c>
    </row>
    <row r="6" spans="1:6" ht="33" customHeight="1">
      <c r="A6" s="336" t="s">
        <v>312</v>
      </c>
      <c r="B6" s="337"/>
      <c r="C6" s="338">
        <f>SUM(C8:C11)</f>
        <v>3118</v>
      </c>
      <c r="D6" s="361">
        <f>SUM(D8:D11)</f>
        <v>3394.2</v>
      </c>
      <c r="F6" s="265"/>
    </row>
    <row r="7" spans="1:6">
      <c r="A7" s="339" t="s">
        <v>313</v>
      </c>
      <c r="B7" s="272"/>
      <c r="C7" s="340"/>
      <c r="D7" s="312"/>
    </row>
    <row r="8" spans="1:6" ht="21.75" customHeight="1">
      <c r="A8" s="339" t="s">
        <v>536</v>
      </c>
      <c r="B8" s="341"/>
      <c r="C8" s="342"/>
      <c r="D8" s="343"/>
    </row>
    <row r="9" spans="1:6" ht="27" customHeight="1">
      <c r="A9" s="339" t="s">
        <v>314</v>
      </c>
      <c r="B9" s="272" t="s">
        <v>534</v>
      </c>
      <c r="C9" s="344">
        <v>2115</v>
      </c>
      <c r="D9" s="345">
        <v>2247</v>
      </c>
    </row>
    <row r="10" spans="1:6" ht="24" customHeight="1">
      <c r="A10" s="339" t="s">
        <v>315</v>
      </c>
      <c r="B10" s="272" t="s">
        <v>548</v>
      </c>
      <c r="C10" s="344">
        <v>969</v>
      </c>
      <c r="D10" s="345">
        <v>1132.2</v>
      </c>
    </row>
    <row r="11" spans="1:6" ht="24" customHeight="1">
      <c r="A11" s="339" t="s">
        <v>562</v>
      </c>
      <c r="B11" s="272" t="s">
        <v>549</v>
      </c>
      <c r="C11" s="344">
        <v>34</v>
      </c>
      <c r="D11" s="345">
        <v>15</v>
      </c>
    </row>
    <row r="12" spans="1:6" ht="28.5" customHeight="1">
      <c r="A12" s="336" t="s">
        <v>316</v>
      </c>
      <c r="B12" s="341"/>
      <c r="C12" s="342"/>
      <c r="D12" s="343"/>
    </row>
    <row r="13" spans="1:6">
      <c r="A13" s="346"/>
      <c r="B13" s="347"/>
      <c r="C13" s="348"/>
      <c r="D13" s="348"/>
    </row>
    <row r="14" spans="1:6" ht="30.75" customHeight="1">
      <c r="A14" s="349" t="s">
        <v>577</v>
      </c>
      <c r="B14" s="349"/>
      <c r="C14" s="349"/>
      <c r="D14" s="350"/>
    </row>
    <row r="15" spans="1:6">
      <c r="A15" s="222"/>
      <c r="B15" s="222"/>
      <c r="C15" s="222"/>
      <c r="D15" s="222"/>
    </row>
    <row r="16" spans="1:6">
      <c r="A16" s="350" t="s">
        <v>840</v>
      </c>
      <c r="B16" s="222"/>
      <c r="C16" s="222"/>
      <c r="D16" s="222"/>
    </row>
    <row r="17" spans="1:4">
      <c r="A17" s="222"/>
      <c r="B17" s="222"/>
      <c r="C17" s="222"/>
      <c r="D17" s="222"/>
    </row>
  </sheetData>
  <mergeCells count="4">
    <mergeCell ref="C1:D1"/>
    <mergeCell ref="A3:D3"/>
    <mergeCell ref="A2:D2"/>
    <mergeCell ref="A4:D4"/>
  </mergeCells>
  <phoneticPr fontId="3" type="noConversion"/>
  <pageMargins left="0.59055118110236227" right="0" top="0" bottom="0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C1:G12"/>
  <sheetViews>
    <sheetView topLeftCell="C1" workbookViewId="0">
      <selection activeCell="E4" sqref="E4"/>
    </sheetView>
  </sheetViews>
  <sheetFormatPr defaultRowHeight="12.75"/>
  <cols>
    <col min="2" max="2" width="0.28515625" customWidth="1"/>
    <col min="3" max="3" width="34.5703125" customWidth="1"/>
    <col min="4" max="4" width="20.5703125" customWidth="1"/>
    <col min="5" max="5" width="16.5703125" customWidth="1"/>
    <col min="6" max="6" width="23.5703125" customWidth="1"/>
  </cols>
  <sheetData>
    <row r="1" spans="3:7" ht="69.75" customHeight="1">
      <c r="C1" s="26"/>
      <c r="D1" s="26"/>
      <c r="E1" s="774" t="s">
        <v>368</v>
      </c>
      <c r="F1" s="774"/>
      <c r="G1" s="168"/>
    </row>
    <row r="2" spans="3:7" ht="51" customHeight="1">
      <c r="C2" s="800" t="s">
        <v>337</v>
      </c>
      <c r="D2" s="800"/>
      <c r="E2" s="800"/>
      <c r="F2" s="800"/>
    </row>
    <row r="3" spans="3:7" ht="107.25" customHeight="1">
      <c r="C3" s="219" t="s">
        <v>334</v>
      </c>
      <c r="D3" s="219" t="s">
        <v>503</v>
      </c>
      <c r="E3" s="219" t="s">
        <v>335</v>
      </c>
      <c r="F3" s="219" t="s">
        <v>336</v>
      </c>
    </row>
    <row r="4" spans="3:7" ht="51.75" customHeight="1">
      <c r="C4" s="220" t="s">
        <v>493</v>
      </c>
      <c r="D4" s="282">
        <f>-('1. Фін результат'!F79+'6.1. Інша інфо_1'!I45+'6.1. Інша інфо_1'!I46)/'6.1. Інша інфо_1'!G43/3*1000*1.2</f>
        <v>6.3596972881405565</v>
      </c>
      <c r="E4" s="282">
        <f>'6.1. Інша інфо_1'!H43*1.2</f>
        <v>6.3033808981563144</v>
      </c>
      <c r="F4" s="283">
        <f>E4/D4</f>
        <v>0.99114480022669327</v>
      </c>
    </row>
    <row r="5" spans="3:7" ht="27" customHeight="1">
      <c r="C5" s="220"/>
      <c r="D5" s="220"/>
      <c r="E5" s="220"/>
      <c r="F5" s="220"/>
    </row>
    <row r="6" spans="3:7" ht="28.5" customHeight="1">
      <c r="C6" s="220"/>
      <c r="D6" s="220"/>
      <c r="E6" s="220"/>
      <c r="F6" s="220"/>
    </row>
    <row r="7" spans="3:7" ht="36" customHeight="1">
      <c r="C7" s="220"/>
      <c r="D7" s="220"/>
      <c r="E7" s="220"/>
      <c r="F7" s="220"/>
    </row>
    <row r="8" spans="3:7">
      <c r="C8" s="222"/>
      <c r="D8" s="222"/>
      <c r="E8" s="222"/>
      <c r="F8" s="222"/>
    </row>
    <row r="9" spans="3:7">
      <c r="C9" s="349" t="s">
        <v>577</v>
      </c>
      <c r="D9" s="222"/>
      <c r="E9" s="222"/>
      <c r="F9" s="222"/>
    </row>
    <row r="10" spans="3:7">
      <c r="C10" s="222"/>
      <c r="D10" s="222"/>
      <c r="E10" s="222"/>
      <c r="F10" s="222"/>
    </row>
    <row r="11" spans="3:7">
      <c r="C11" s="350" t="s">
        <v>578</v>
      </c>
      <c r="D11" s="222"/>
      <c r="E11" s="222"/>
      <c r="F11" s="222"/>
    </row>
    <row r="12" spans="3:7">
      <c r="C12" s="222"/>
      <c r="D12" s="222"/>
      <c r="E12" s="222"/>
      <c r="F12" s="222"/>
    </row>
  </sheetData>
  <mergeCells count="2">
    <mergeCell ref="C2:F2"/>
    <mergeCell ref="E1:F1"/>
  </mergeCells>
  <phoneticPr fontId="3" type="noConversion"/>
  <pageMargins left="0" right="0.25" top="0.66" bottom="0" header="0.51181102362204722" footer="0.51181102362204722"/>
  <pageSetup paperSize="9"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opLeftCell="A38" workbookViewId="0">
      <selection activeCell="G29" sqref="G29"/>
    </sheetView>
  </sheetViews>
  <sheetFormatPr defaultRowHeight="12.75"/>
  <cols>
    <col min="1" max="1" width="56.28515625" customWidth="1"/>
    <col min="2" max="2" width="10.28515625" customWidth="1"/>
  </cols>
  <sheetData>
    <row r="1" spans="1:5" ht="14.25">
      <c r="A1" s="801" t="s">
        <v>847</v>
      </c>
      <c r="B1" s="801"/>
      <c r="C1" s="801"/>
    </row>
    <row r="2" spans="1:5" ht="25.5">
      <c r="A2" s="269" t="s">
        <v>537</v>
      </c>
      <c r="B2" s="249">
        <v>1000</v>
      </c>
      <c r="C2" s="387">
        <f>SUM(C3:C7)</f>
        <v>15675</v>
      </c>
      <c r="D2" s="275"/>
      <c r="E2" s="275">
        <f>'1. Фін результат'!F7</f>
        <v>15675</v>
      </c>
    </row>
    <row r="3" spans="1:5" ht="12" customHeight="1">
      <c r="A3" s="258" t="s">
        <v>573</v>
      </c>
      <c r="B3" s="250"/>
      <c r="C3" s="251">
        <f>13228+3</f>
        <v>13231</v>
      </c>
      <c r="D3" s="275"/>
      <c r="E3" s="275"/>
    </row>
    <row r="4" spans="1:5" ht="12" customHeight="1">
      <c r="A4" s="258" t="s">
        <v>574</v>
      </c>
      <c r="B4" s="250"/>
      <c r="C4" s="251">
        <v>418</v>
      </c>
      <c r="D4" s="275"/>
      <c r="E4" s="275"/>
    </row>
    <row r="5" spans="1:5" ht="12" customHeight="1">
      <c r="A5" s="264" t="s">
        <v>507</v>
      </c>
      <c r="B5" s="250"/>
      <c r="C5" s="251">
        <v>342</v>
      </c>
      <c r="D5" s="275"/>
      <c r="E5" s="275"/>
    </row>
    <row r="6" spans="1:5" ht="12" customHeight="1">
      <c r="A6" s="264" t="s">
        <v>508</v>
      </c>
      <c r="B6" s="250"/>
      <c r="C6" s="251">
        <v>327</v>
      </c>
      <c r="D6" s="275"/>
      <c r="E6" s="275"/>
    </row>
    <row r="7" spans="1:5" ht="12" customHeight="1">
      <c r="A7" s="264" t="s">
        <v>502</v>
      </c>
      <c r="B7" s="250"/>
      <c r="C7" s="251">
        <v>1357</v>
      </c>
      <c r="D7" s="275"/>
      <c r="E7" s="275"/>
    </row>
    <row r="8" spans="1:5" ht="12" customHeight="1">
      <c r="A8" s="268" t="s">
        <v>510</v>
      </c>
      <c r="B8" s="255"/>
      <c r="C8" s="256"/>
      <c r="D8" s="275"/>
      <c r="E8" s="275"/>
    </row>
    <row r="9" spans="1:5" ht="12" customHeight="1">
      <c r="A9" s="271" t="s">
        <v>542</v>
      </c>
      <c r="B9" s="81">
        <v>1018</v>
      </c>
      <c r="C9" s="262">
        <f>SUM(C10:C20)</f>
        <v>1696</v>
      </c>
      <c r="D9" s="275">
        <f>SUM(C10:C20)</f>
        <v>1696</v>
      </c>
      <c r="E9" s="275">
        <f>'1. Фін результат'!F16</f>
        <v>-1696</v>
      </c>
    </row>
    <row r="10" spans="1:5" ht="12" customHeight="1">
      <c r="A10" s="264" t="s">
        <v>511</v>
      </c>
      <c r="B10" s="250"/>
      <c r="C10" s="266">
        <v>4</v>
      </c>
      <c r="D10" s="275"/>
      <c r="E10" s="275"/>
    </row>
    <row r="11" spans="1:5" ht="12" customHeight="1">
      <c r="A11" s="264" t="s">
        <v>512</v>
      </c>
      <c r="B11" s="250"/>
      <c r="C11" s="266">
        <v>234</v>
      </c>
      <c r="D11" s="275"/>
      <c r="E11" s="275"/>
    </row>
    <row r="12" spans="1:5" ht="12" customHeight="1">
      <c r="A12" s="264" t="s">
        <v>513</v>
      </c>
      <c r="B12" s="250"/>
      <c r="C12" s="266">
        <v>66</v>
      </c>
      <c r="D12" s="275"/>
      <c r="E12" s="275"/>
    </row>
    <row r="13" spans="1:5" ht="12" customHeight="1">
      <c r="A13" s="258" t="s">
        <v>554</v>
      </c>
      <c r="B13" s="250"/>
      <c r="C13" s="266">
        <v>156</v>
      </c>
      <c r="D13" s="275"/>
      <c r="E13" s="275"/>
    </row>
    <row r="14" spans="1:5" ht="12" customHeight="1">
      <c r="A14" s="264" t="s">
        <v>514</v>
      </c>
      <c r="B14" s="250"/>
      <c r="C14" s="266">
        <v>1126</v>
      </c>
      <c r="D14" s="275"/>
      <c r="E14" s="275"/>
    </row>
    <row r="15" spans="1:5" ht="12" customHeight="1">
      <c r="A15" s="264" t="s">
        <v>515</v>
      </c>
      <c r="B15" s="250"/>
      <c r="C15" s="266">
        <v>10</v>
      </c>
      <c r="D15" s="275"/>
      <c r="E15" s="275"/>
    </row>
    <row r="16" spans="1:5" ht="12" customHeight="1">
      <c r="A16" s="264" t="s">
        <v>516</v>
      </c>
      <c r="B16" s="250"/>
      <c r="C16" s="266">
        <v>35</v>
      </c>
      <c r="D16" s="275"/>
      <c r="E16" s="275"/>
    </row>
    <row r="17" spans="1:5" ht="12" customHeight="1">
      <c r="A17" s="264" t="s">
        <v>517</v>
      </c>
      <c r="B17" s="250"/>
      <c r="C17" s="266">
        <v>5</v>
      </c>
      <c r="D17" s="275"/>
      <c r="E17" s="275"/>
    </row>
    <row r="18" spans="1:5" ht="12" customHeight="1">
      <c r="A18" s="258" t="s">
        <v>581</v>
      </c>
      <c r="B18" s="250"/>
      <c r="C18" s="261"/>
      <c r="D18" s="275"/>
      <c r="E18" s="275"/>
    </row>
    <row r="19" spans="1:5" ht="12" customHeight="1">
      <c r="A19" s="258" t="s">
        <v>681</v>
      </c>
      <c r="B19" s="250"/>
      <c r="C19" s="261">
        <v>29</v>
      </c>
      <c r="D19" s="275"/>
      <c r="E19" s="275"/>
    </row>
    <row r="20" spans="1:5" ht="12" customHeight="1">
      <c r="A20" s="264" t="s">
        <v>518</v>
      </c>
      <c r="B20" s="250"/>
      <c r="C20" s="266">
        <v>31</v>
      </c>
      <c r="D20" s="275"/>
      <c r="E20" s="275"/>
    </row>
    <row r="21" spans="1:5" ht="12" customHeight="1">
      <c r="A21" s="252" t="s">
        <v>509</v>
      </c>
      <c r="B21" s="90">
        <v>1030</v>
      </c>
      <c r="C21" s="253">
        <f>SUM(C22:C25)</f>
        <v>636</v>
      </c>
      <c r="D21" s="275"/>
      <c r="E21" s="275">
        <f>'1. Фін результат'!F19</f>
        <v>69</v>
      </c>
    </row>
    <row r="22" spans="1:5" ht="11.25" customHeight="1">
      <c r="A22" s="258" t="s">
        <v>561</v>
      </c>
      <c r="B22" s="250"/>
      <c r="C22" s="261">
        <v>69</v>
      </c>
      <c r="D22" s="275"/>
      <c r="E22" s="275"/>
    </row>
    <row r="23" spans="1:5" ht="0.75" hidden="1" customHeight="1">
      <c r="A23" s="258" t="s">
        <v>559</v>
      </c>
      <c r="B23" s="250"/>
      <c r="C23" s="261"/>
      <c r="D23" s="275"/>
      <c r="E23" s="275"/>
    </row>
    <row r="24" spans="1:5" ht="12" hidden="1" customHeight="1">
      <c r="A24" s="258" t="s">
        <v>560</v>
      </c>
      <c r="B24" s="250"/>
      <c r="C24" s="261"/>
      <c r="D24" s="275"/>
      <c r="E24" s="275"/>
    </row>
    <row r="25" spans="1:5" ht="12" customHeight="1">
      <c r="A25" s="258" t="s">
        <v>848</v>
      </c>
      <c r="B25" s="250"/>
      <c r="C25" s="261">
        <v>567</v>
      </c>
      <c r="D25" s="275"/>
      <c r="E25" s="275"/>
    </row>
    <row r="26" spans="1:5" ht="12" customHeight="1">
      <c r="A26" s="254" t="s">
        <v>519</v>
      </c>
      <c r="B26" s="255"/>
      <c r="C26" s="257"/>
      <c r="D26" s="275"/>
      <c r="E26" s="275"/>
    </row>
    <row r="27" spans="1:5" ht="12" customHeight="1">
      <c r="A27" s="252" t="s">
        <v>541</v>
      </c>
      <c r="B27" s="90">
        <v>1062</v>
      </c>
      <c r="C27" s="281">
        <f>SUM(C28:C36)</f>
        <v>167</v>
      </c>
      <c r="D27" s="275"/>
      <c r="E27" s="275">
        <f>'1. Фін результат'!F43</f>
        <v>-167</v>
      </c>
    </row>
    <row r="28" spans="1:5" ht="12" customHeight="1">
      <c r="A28" s="206" t="s">
        <v>582</v>
      </c>
      <c r="B28" s="90"/>
      <c r="C28" s="281">
        <v>5</v>
      </c>
      <c r="D28" s="275"/>
      <c r="E28" s="275"/>
    </row>
    <row r="29" spans="1:5" ht="12" customHeight="1">
      <c r="A29" s="258" t="s">
        <v>520</v>
      </c>
      <c r="B29" s="259"/>
      <c r="C29" s="266">
        <v>20</v>
      </c>
      <c r="D29" s="275"/>
      <c r="E29" s="275"/>
    </row>
    <row r="30" spans="1:5" ht="12" customHeight="1">
      <c r="A30" s="258" t="s">
        <v>521</v>
      </c>
      <c r="B30" s="259"/>
      <c r="C30" s="266">
        <v>2</v>
      </c>
      <c r="D30" s="275"/>
      <c r="E30" s="275"/>
    </row>
    <row r="31" spans="1:5" ht="12" customHeight="1">
      <c r="A31" s="258" t="s">
        <v>522</v>
      </c>
      <c r="B31" s="259"/>
      <c r="C31" s="266"/>
      <c r="D31" s="275"/>
      <c r="E31" s="275"/>
    </row>
    <row r="32" spans="1:5" ht="12" customHeight="1">
      <c r="A32" s="258" t="s">
        <v>523</v>
      </c>
      <c r="B32" s="260"/>
      <c r="C32" s="261">
        <v>19</v>
      </c>
      <c r="D32" s="275"/>
      <c r="E32" s="275"/>
    </row>
    <row r="33" spans="1:5" ht="9.75" customHeight="1">
      <c r="A33" s="258" t="s">
        <v>524</v>
      </c>
      <c r="B33" s="260"/>
      <c r="C33" s="266">
        <v>98</v>
      </c>
      <c r="D33" s="275"/>
      <c r="E33" s="275"/>
    </row>
    <row r="34" spans="1:5" ht="0.75" hidden="1" customHeight="1">
      <c r="A34" s="258" t="s">
        <v>525</v>
      </c>
      <c r="B34" s="260"/>
      <c r="C34" s="266"/>
      <c r="D34" s="275"/>
      <c r="E34" s="275"/>
    </row>
    <row r="35" spans="1:5" ht="12" customHeight="1">
      <c r="A35" s="258" t="s">
        <v>526</v>
      </c>
      <c r="B35" s="260"/>
      <c r="C35" s="266">
        <v>7</v>
      </c>
      <c r="D35" s="275"/>
      <c r="E35" s="275"/>
    </row>
    <row r="36" spans="1:5" ht="12" customHeight="1">
      <c r="A36" s="264" t="s">
        <v>518</v>
      </c>
      <c r="B36" s="250"/>
      <c r="C36" s="266">
        <v>16</v>
      </c>
      <c r="D36" s="275"/>
      <c r="E36" s="275"/>
    </row>
    <row r="37" spans="1:5" ht="12" customHeight="1">
      <c r="A37" s="252" t="s">
        <v>540</v>
      </c>
      <c r="B37" s="90">
        <v>1085</v>
      </c>
      <c r="C37" s="256">
        <f>SUM(C38:C41)</f>
        <v>659</v>
      </c>
      <c r="D37" s="275"/>
      <c r="E37" s="275">
        <f>'1. Фін результат'!F57</f>
        <v>-92</v>
      </c>
    </row>
    <row r="38" spans="1:5" ht="15.75" customHeight="1">
      <c r="A38" s="258" t="s">
        <v>527</v>
      </c>
      <c r="B38" s="250"/>
      <c r="C38" s="266">
        <v>3</v>
      </c>
      <c r="D38" s="275"/>
      <c r="E38" s="275"/>
    </row>
    <row r="39" spans="1:5" ht="11.25" customHeight="1">
      <c r="A39" s="258" t="s">
        <v>846</v>
      </c>
      <c r="B39" s="250"/>
      <c r="C39" s="266">
        <v>1</v>
      </c>
      <c r="D39" s="275"/>
      <c r="E39" s="275"/>
    </row>
    <row r="40" spans="1:5" ht="17.25" customHeight="1">
      <c r="A40" s="258" t="s">
        <v>583</v>
      </c>
      <c r="B40" s="250"/>
      <c r="C40" s="261">
        <v>88</v>
      </c>
      <c r="D40" s="275"/>
      <c r="E40" s="275"/>
    </row>
    <row r="41" spans="1:5" ht="12" customHeight="1">
      <c r="A41" s="258" t="s">
        <v>845</v>
      </c>
      <c r="B41" s="250"/>
      <c r="C41" s="261">
        <v>567</v>
      </c>
      <c r="D41" s="275"/>
      <c r="E41" s="275"/>
    </row>
    <row r="42" spans="1:5" ht="12" customHeight="1">
      <c r="A42" s="270" t="s">
        <v>538</v>
      </c>
      <c r="B42" s="204" t="s">
        <v>360</v>
      </c>
      <c r="C42" s="263">
        <f>SUM(C43:C49)</f>
        <v>6181</v>
      </c>
      <c r="D42" s="275"/>
      <c r="E42" s="275">
        <f>'ІІІ. Рух грош. коштів'!F17</f>
        <v>-6181</v>
      </c>
    </row>
    <row r="43" spans="1:5" ht="12" customHeight="1">
      <c r="A43" s="258" t="s">
        <v>531</v>
      </c>
      <c r="B43" s="204"/>
      <c r="C43" s="267">
        <v>2431</v>
      </c>
      <c r="D43" s="275"/>
      <c r="E43" s="275"/>
    </row>
    <row r="44" spans="1:5" ht="12" customHeight="1">
      <c r="A44" s="258" t="s">
        <v>575</v>
      </c>
      <c r="B44" s="204"/>
      <c r="C44" s="267">
        <v>124</v>
      </c>
      <c r="D44" s="275"/>
      <c r="E44" s="275"/>
    </row>
    <row r="45" spans="1:5" ht="12" customHeight="1">
      <c r="A45" s="258" t="s">
        <v>673</v>
      </c>
      <c r="B45" s="204"/>
      <c r="C45" s="267">
        <v>73</v>
      </c>
      <c r="D45" s="275"/>
      <c r="E45" s="275"/>
    </row>
    <row r="46" spans="1:5" ht="12" customHeight="1">
      <c r="A46" s="258" t="s">
        <v>532</v>
      </c>
      <c r="B46" s="204"/>
      <c r="C46" s="267">
        <v>1481</v>
      </c>
      <c r="D46" s="275"/>
      <c r="E46" s="275"/>
    </row>
    <row r="47" spans="1:5" ht="12" customHeight="1">
      <c r="A47" s="258" t="s">
        <v>529</v>
      </c>
      <c r="B47" s="204"/>
      <c r="C47" s="267">
        <f>'[37]ІІ. Розр. з бюджетом'!F26</f>
        <v>0</v>
      </c>
      <c r="D47" s="275"/>
      <c r="E47" s="275"/>
    </row>
    <row r="48" spans="1:5" ht="12" customHeight="1">
      <c r="A48" s="277" t="s">
        <v>530</v>
      </c>
      <c r="B48" s="204"/>
      <c r="C48" s="267">
        <v>1933</v>
      </c>
      <c r="D48" s="275"/>
      <c r="E48" s="275"/>
    </row>
    <row r="49" spans="1:6" ht="12" customHeight="1">
      <c r="A49" s="277" t="s">
        <v>550</v>
      </c>
      <c r="B49" s="204"/>
      <c r="C49" s="267">
        <v>139</v>
      </c>
      <c r="D49" s="275"/>
      <c r="E49" s="275"/>
    </row>
    <row r="50" spans="1:6" ht="12" customHeight="1">
      <c r="A50" s="388" t="s">
        <v>551</v>
      </c>
      <c r="B50" s="204" t="s">
        <v>362</v>
      </c>
      <c r="C50" s="278">
        <f>SUM(C51:C53)</f>
        <v>13</v>
      </c>
      <c r="D50" s="275"/>
      <c r="E50" s="275">
        <f>'ІІІ. Рух грош. коштів'!F18</f>
        <v>-13</v>
      </c>
    </row>
    <row r="51" spans="1:6" ht="12" customHeight="1">
      <c r="A51" s="277" t="s">
        <v>552</v>
      </c>
      <c r="B51" s="204"/>
      <c r="C51" s="267">
        <v>4</v>
      </c>
      <c r="D51" s="275"/>
      <c r="E51" s="275"/>
    </row>
    <row r="52" spans="1:6" ht="12" customHeight="1">
      <c r="A52" s="277" t="s">
        <v>674</v>
      </c>
      <c r="B52" s="204"/>
      <c r="C52" s="267">
        <v>9</v>
      </c>
      <c r="D52" s="275"/>
      <c r="E52" s="275"/>
    </row>
    <row r="53" spans="1:6" ht="12" customHeight="1">
      <c r="A53" s="277" t="s">
        <v>675</v>
      </c>
      <c r="B53" s="204"/>
      <c r="C53" s="267"/>
      <c r="D53" s="275"/>
      <c r="E53" s="275"/>
    </row>
    <row r="54" spans="1:6" ht="25.5" customHeight="1">
      <c r="A54" s="252" t="s">
        <v>539</v>
      </c>
      <c r="B54" s="106">
        <v>4020</v>
      </c>
      <c r="C54" s="263">
        <f>C57</f>
        <v>251</v>
      </c>
      <c r="D54" s="275"/>
      <c r="E54" s="275">
        <f>'IV. Кап. інвестиції'!F10</f>
        <v>0</v>
      </c>
    </row>
    <row r="55" spans="1:6" ht="12" hidden="1" customHeight="1">
      <c r="A55" s="206" t="s">
        <v>553</v>
      </c>
      <c r="B55" s="106"/>
      <c r="C55" s="267"/>
      <c r="D55" s="275"/>
      <c r="E55" s="275"/>
    </row>
    <row r="56" spans="1:6" ht="12" hidden="1" customHeight="1">
      <c r="A56" s="206" t="s">
        <v>546</v>
      </c>
      <c r="B56" s="106"/>
      <c r="C56" s="267"/>
      <c r="D56" s="275"/>
      <c r="E56" s="275"/>
    </row>
    <row r="57" spans="1:6" ht="12" customHeight="1">
      <c r="A57" s="206" t="s">
        <v>682</v>
      </c>
      <c r="B57" s="106"/>
      <c r="C57" s="267">
        <v>251</v>
      </c>
      <c r="D57" s="275"/>
      <c r="E57" s="275"/>
    </row>
    <row r="58" spans="1:6" ht="25.5" customHeight="1">
      <c r="A58" s="802"/>
      <c r="B58" s="802"/>
      <c r="C58" s="802"/>
    </row>
    <row r="59" spans="1:6" ht="15">
      <c r="A59" s="802" t="s">
        <v>533</v>
      </c>
      <c r="B59" s="802"/>
      <c r="C59" s="802"/>
    </row>
    <row r="62" spans="1:6">
      <c r="F62" t="s">
        <v>678</v>
      </c>
    </row>
  </sheetData>
  <mergeCells count="3">
    <mergeCell ref="A1:C1"/>
    <mergeCell ref="A58:C58"/>
    <mergeCell ref="A59:C59"/>
  </mergeCells>
  <phoneticPr fontId="3" type="noConversion"/>
  <pageMargins left="1.299212598425197" right="0.70866141732283472" top="0.78740157480314965" bottom="0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12" sqref="L12"/>
    </sheetView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258"/>
  <sheetViews>
    <sheetView view="pageBreakPreview" topLeftCell="A22" zoomScale="75" zoomScaleNormal="60" zoomScaleSheetLayoutView="75" workbookViewId="0">
      <selection activeCell="A30" sqref="A30:G30"/>
    </sheetView>
  </sheetViews>
  <sheetFormatPr defaultRowHeight="18.75" outlineLevelRow="1"/>
  <cols>
    <col min="1" max="1" width="64.28515625" style="2" customWidth="1"/>
    <col min="2" max="2" width="6.5703125" style="21" customWidth="1"/>
    <col min="3" max="3" width="14.85546875" style="21" customWidth="1"/>
    <col min="4" max="4" width="15" style="21" customWidth="1"/>
    <col min="5" max="5" width="14.5703125" style="21" customWidth="1"/>
    <col min="6" max="6" width="14.7109375" style="21" customWidth="1"/>
    <col min="7" max="7" width="32.5703125" style="21" customWidth="1"/>
    <col min="8" max="8" width="10" style="2" hidden="1" customWidth="1"/>
    <col min="9" max="9" width="9.5703125" style="2" customWidth="1"/>
    <col min="10" max="16384" width="9.140625" style="2"/>
  </cols>
  <sheetData>
    <row r="1" spans="1:10" ht="18.75" customHeight="1">
      <c r="A1" s="2" t="s">
        <v>471</v>
      </c>
      <c r="B1" s="18"/>
      <c r="D1" s="2"/>
      <c r="E1" s="2" t="s">
        <v>491</v>
      </c>
      <c r="F1" s="2"/>
      <c r="G1" s="2"/>
    </row>
    <row r="2" spans="1:10">
      <c r="B2" s="18"/>
      <c r="D2" s="2"/>
      <c r="E2" s="2" t="s">
        <v>479</v>
      </c>
      <c r="F2" s="2"/>
      <c r="G2" s="2"/>
    </row>
    <row r="3" spans="1:10" ht="18.75" customHeight="1">
      <c r="A3" s="519"/>
      <c r="B3" s="520"/>
      <c r="D3" s="18"/>
      <c r="E3" s="2" t="s">
        <v>480</v>
      </c>
      <c r="F3" s="2"/>
      <c r="G3" s="2"/>
    </row>
    <row r="4" spans="1:10" ht="42" customHeight="1">
      <c r="A4" s="21" t="s">
        <v>472</v>
      </c>
      <c r="D4" s="18"/>
      <c r="E4" s="512" t="s">
        <v>0</v>
      </c>
      <c r="F4" s="512"/>
      <c r="G4" s="512"/>
      <c r="J4" s="39"/>
    </row>
    <row r="5" spans="1:10" ht="18.75" customHeight="1">
      <c r="A5" s="223"/>
      <c r="B5" s="223"/>
      <c r="D5" s="18"/>
      <c r="E5" s="18"/>
      <c r="F5" s="18"/>
      <c r="G5" s="511"/>
      <c r="H5" s="511"/>
      <c r="I5" s="49"/>
      <c r="J5" s="49"/>
    </row>
    <row r="6" spans="1:10" ht="18.75" customHeight="1">
      <c r="A6" s="21"/>
      <c r="D6" s="18"/>
      <c r="E6" s="18"/>
      <c r="F6" s="18"/>
      <c r="G6" s="49"/>
      <c r="H6" s="49"/>
      <c r="I6" s="49"/>
      <c r="J6" s="49"/>
    </row>
    <row r="7" spans="1:10" ht="18.75" customHeight="1">
      <c r="A7" s="21"/>
      <c r="D7" s="18"/>
      <c r="E7" s="18"/>
      <c r="F7" s="18"/>
      <c r="G7" s="49"/>
      <c r="H7" s="49"/>
      <c r="I7" s="49"/>
      <c r="J7" s="49"/>
    </row>
    <row r="8" spans="1:10" ht="18.75" customHeight="1">
      <c r="A8" s="521" t="s">
        <v>473</v>
      </c>
      <c r="B8" s="521"/>
      <c r="D8" s="18"/>
      <c r="E8" s="18"/>
      <c r="F8" s="18"/>
      <c r="G8" s="511"/>
      <c r="H8" s="511"/>
      <c r="I8" s="511"/>
      <c r="J8" s="511"/>
    </row>
    <row r="9" spans="1:10" ht="18.75" customHeight="1">
      <c r="E9" s="1" t="s">
        <v>476</v>
      </c>
      <c r="F9" s="1"/>
      <c r="G9" s="1"/>
      <c r="H9" s="1"/>
    </row>
    <row r="10" spans="1:10">
      <c r="A10" s="49" t="s">
        <v>474</v>
      </c>
      <c r="C10" s="3"/>
      <c r="D10" s="22"/>
      <c r="E10" s="224"/>
      <c r="F10" s="224"/>
      <c r="G10" s="224"/>
      <c r="H10" s="224"/>
    </row>
    <row r="11" spans="1:10" ht="18.75" customHeight="1">
      <c r="A11" s="513"/>
      <c r="B11" s="513"/>
      <c r="C11" s="139"/>
      <c r="D11" s="139"/>
      <c r="E11" s="225" t="s">
        <v>477</v>
      </c>
      <c r="F11" s="225"/>
      <c r="G11" s="225"/>
      <c r="H11" s="225"/>
    </row>
    <row r="12" spans="1:10" ht="20.25" customHeight="1">
      <c r="A12" s="514" t="s">
        <v>475</v>
      </c>
      <c r="B12" s="514"/>
      <c r="D12" s="2"/>
      <c r="E12" s="224"/>
      <c r="F12" s="224"/>
      <c r="G12" s="224"/>
      <c r="H12" s="224"/>
    </row>
    <row r="13" spans="1:10" ht="19.5" customHeight="1">
      <c r="A13" s="522"/>
      <c r="B13" s="522"/>
      <c r="E13" s="225" t="s">
        <v>478</v>
      </c>
      <c r="F13" s="225"/>
      <c r="G13" s="225"/>
      <c r="H13" s="225"/>
    </row>
    <row r="14" spans="1:10" ht="19.5" customHeight="1">
      <c r="A14" s="21"/>
      <c r="E14" s="224"/>
      <c r="F14" s="224"/>
      <c r="G14" s="224"/>
      <c r="H14" s="224"/>
    </row>
    <row r="15" spans="1:10" ht="19.5" customHeight="1">
      <c r="A15" s="514"/>
      <c r="B15" s="514"/>
      <c r="C15" s="3"/>
      <c r="D15" s="18"/>
      <c r="E15" s="18"/>
      <c r="F15" s="18"/>
      <c r="G15" s="512"/>
      <c r="H15" s="512"/>
      <c r="I15" s="512"/>
      <c r="J15" s="512"/>
    </row>
    <row r="16" spans="1:10" ht="16.5" customHeight="1">
      <c r="A16" s="521" t="s">
        <v>473</v>
      </c>
      <c r="B16" s="521"/>
      <c r="C16" s="3"/>
      <c r="D16" s="18"/>
      <c r="E16" s="18"/>
      <c r="F16" s="18"/>
      <c r="G16" s="49"/>
      <c r="H16" s="49"/>
      <c r="I16" s="49"/>
      <c r="J16" s="49"/>
    </row>
    <row r="17" spans="1:10" ht="16.5" customHeight="1">
      <c r="A17" s="21"/>
      <c r="C17" s="3"/>
      <c r="D17" s="18"/>
      <c r="E17" s="18"/>
      <c r="F17" s="18"/>
      <c r="G17" s="49"/>
      <c r="H17" s="49"/>
      <c r="I17" s="49"/>
      <c r="J17" s="49"/>
    </row>
    <row r="18" spans="1:10" ht="18.75" customHeight="1">
      <c r="A18" s="521"/>
      <c r="B18" s="521"/>
      <c r="D18" s="18"/>
      <c r="E18" s="2" t="s">
        <v>473</v>
      </c>
      <c r="F18" s="2"/>
      <c r="G18" s="2"/>
    </row>
    <row r="19" spans="1:10" ht="18.75" customHeight="1">
      <c r="A19" s="21"/>
      <c r="D19" s="18"/>
      <c r="E19" s="2"/>
      <c r="F19" s="2"/>
      <c r="G19" s="2"/>
    </row>
    <row r="20" spans="1:10" ht="27.75" customHeight="1">
      <c r="A20" s="46"/>
      <c r="B20" s="515"/>
      <c r="C20" s="515"/>
      <c r="D20" s="515"/>
      <c r="E20" s="190"/>
      <c r="F20" s="191"/>
      <c r="G20" s="5" t="s">
        <v>185</v>
      </c>
    </row>
    <row r="21" spans="1:10" ht="34.5" customHeight="1">
      <c r="A21" s="518" t="s">
        <v>543</v>
      </c>
      <c r="B21" s="515"/>
      <c r="C21" s="515"/>
      <c r="D21" s="515"/>
      <c r="E21" s="515"/>
      <c r="F21" s="12" t="s">
        <v>97</v>
      </c>
      <c r="G21" s="5">
        <v>30664897</v>
      </c>
    </row>
    <row r="22" spans="1:10" ht="28.5" customHeight="1">
      <c r="A22" s="46" t="s">
        <v>9</v>
      </c>
      <c r="B22" s="515"/>
      <c r="C22" s="515"/>
      <c r="D22" s="515"/>
      <c r="E22" s="47"/>
      <c r="F22" s="12" t="s">
        <v>96</v>
      </c>
      <c r="G22" s="5"/>
    </row>
    <row r="23" spans="1:10" ht="27" customHeight="1">
      <c r="A23" s="46" t="s">
        <v>14</v>
      </c>
      <c r="B23" s="515"/>
      <c r="C23" s="515"/>
      <c r="D23" s="515"/>
      <c r="E23" s="47"/>
      <c r="F23" s="12" t="s">
        <v>95</v>
      </c>
      <c r="G23" s="5">
        <v>3210300000</v>
      </c>
    </row>
    <row r="24" spans="1:10" ht="27" customHeight="1">
      <c r="A24" s="50" t="s">
        <v>64</v>
      </c>
      <c r="B24" s="515"/>
      <c r="C24" s="515"/>
      <c r="D24" s="515"/>
      <c r="E24" s="52"/>
      <c r="F24" s="12" t="s">
        <v>7</v>
      </c>
      <c r="G24" s="5"/>
    </row>
    <row r="25" spans="1:10" ht="24.75" customHeight="1">
      <c r="A25" s="50" t="s">
        <v>11</v>
      </c>
      <c r="B25" s="515"/>
      <c r="C25" s="515"/>
      <c r="D25" s="515"/>
      <c r="E25" s="52"/>
      <c r="F25" s="12" t="s">
        <v>6</v>
      </c>
      <c r="G25" s="5"/>
    </row>
    <row r="26" spans="1:10" ht="33.75" customHeight="1">
      <c r="A26" s="50" t="s">
        <v>10</v>
      </c>
      <c r="B26" s="515"/>
      <c r="C26" s="515"/>
      <c r="D26" s="515"/>
      <c r="E26" s="52"/>
      <c r="F26" s="12" t="s">
        <v>8</v>
      </c>
      <c r="G26" s="5" t="s">
        <v>545</v>
      </c>
    </row>
    <row r="27" spans="1:10" ht="40.5" customHeight="1">
      <c r="A27" s="50" t="s">
        <v>241</v>
      </c>
      <c r="B27" s="515"/>
      <c r="C27" s="515"/>
      <c r="D27" s="515"/>
      <c r="E27" s="515" t="s">
        <v>134</v>
      </c>
      <c r="F27" s="516"/>
      <c r="G27" s="10"/>
    </row>
    <row r="28" spans="1:10" ht="36" customHeight="1">
      <c r="A28" s="50" t="s">
        <v>15</v>
      </c>
      <c r="B28" s="515"/>
      <c r="C28" s="515"/>
      <c r="D28" s="515"/>
      <c r="E28" s="515" t="s">
        <v>135</v>
      </c>
      <c r="F28" s="517"/>
      <c r="G28" s="10"/>
    </row>
    <row r="29" spans="1:10" ht="24" customHeight="1">
      <c r="A29" s="518" t="s">
        <v>842</v>
      </c>
      <c r="B29" s="515"/>
      <c r="C29" s="515"/>
      <c r="D29" s="515"/>
      <c r="E29" s="51"/>
      <c r="F29" s="51"/>
      <c r="G29" s="51"/>
    </row>
    <row r="30" spans="1:10" ht="30.75" customHeight="1">
      <c r="A30" s="518" t="s">
        <v>544</v>
      </c>
      <c r="B30" s="515"/>
      <c r="C30" s="515"/>
      <c r="D30" s="515"/>
      <c r="E30" s="515"/>
      <c r="F30" s="515"/>
      <c r="G30" s="515"/>
      <c r="H30" s="52"/>
    </row>
    <row r="31" spans="1:10" ht="34.5" customHeight="1">
      <c r="A31" s="248" t="s">
        <v>564</v>
      </c>
      <c r="B31" s="51"/>
      <c r="C31" s="51"/>
      <c r="D31" s="51"/>
      <c r="E31" s="51"/>
      <c r="F31" s="51"/>
      <c r="G31" s="51"/>
      <c r="H31" s="52"/>
    </row>
    <row r="32" spans="1:10" ht="28.5" customHeight="1">
      <c r="A32" s="248" t="s">
        <v>572</v>
      </c>
      <c r="B32" s="51"/>
      <c r="C32" s="51"/>
      <c r="D32" s="51"/>
      <c r="E32" s="51"/>
      <c r="F32" s="51"/>
      <c r="G32" s="48"/>
      <c r="H32" s="48"/>
    </row>
    <row r="33" spans="1:7" ht="269.25" customHeight="1">
      <c r="A33" s="523"/>
      <c r="B33" s="523"/>
      <c r="C33" s="523"/>
      <c r="D33" s="2"/>
      <c r="E33" s="2"/>
      <c r="F33" s="2"/>
      <c r="G33" s="2"/>
    </row>
    <row r="34" spans="1:7" ht="27.75" customHeight="1">
      <c r="A34" s="505"/>
      <c r="B34" s="505"/>
      <c r="C34" s="505"/>
      <c r="D34" s="505"/>
      <c r="E34" s="505"/>
      <c r="F34" s="505"/>
      <c r="G34" s="505"/>
    </row>
    <row r="35" spans="1:7">
      <c r="A35" s="4"/>
      <c r="B35" s="4"/>
      <c r="C35" s="4"/>
      <c r="D35" s="4"/>
      <c r="E35" s="4"/>
      <c r="F35" s="4"/>
      <c r="G35" s="4"/>
    </row>
    <row r="36" spans="1:7">
      <c r="A36" s="4"/>
      <c r="B36" s="4"/>
      <c r="C36" s="4"/>
      <c r="D36" s="4"/>
      <c r="E36" s="4"/>
      <c r="F36" s="4"/>
      <c r="G36" s="4"/>
    </row>
    <row r="37" spans="1:7" ht="15" customHeight="1">
      <c r="A37" s="155"/>
      <c r="B37" s="155"/>
      <c r="C37" s="155"/>
      <c r="D37" s="155"/>
      <c r="E37" s="155"/>
      <c r="F37" s="155"/>
      <c r="G37" s="155"/>
    </row>
    <row r="38" spans="1:7" ht="9" customHeight="1">
      <c r="A38" s="11"/>
      <c r="B38" s="11"/>
      <c r="C38" s="11"/>
      <c r="D38" s="11"/>
      <c r="E38" s="11"/>
      <c r="F38" s="11"/>
      <c r="G38" s="11"/>
    </row>
    <row r="39" spans="1:7">
      <c r="A39" s="4"/>
      <c r="B39" s="4"/>
      <c r="C39" s="4"/>
      <c r="D39" s="4"/>
      <c r="E39" s="4"/>
      <c r="F39" s="4"/>
      <c r="G39" s="4"/>
    </row>
    <row r="40" spans="1:7" ht="9" customHeight="1">
      <c r="B40" s="49"/>
      <c r="C40" s="49"/>
      <c r="D40" s="49"/>
      <c r="E40" s="49"/>
      <c r="F40" s="49"/>
      <c r="G40" s="49"/>
    </row>
    <row r="41" spans="1:7" ht="36" customHeight="1">
      <c r="B41" s="156"/>
      <c r="C41" s="39"/>
      <c r="D41" s="34"/>
      <c r="E41" s="34"/>
      <c r="F41" s="34"/>
      <c r="G41" s="34"/>
    </row>
    <row r="42" spans="1:7" ht="66" customHeight="1">
      <c r="B42" s="156"/>
      <c r="C42" s="39"/>
      <c r="D42" s="40"/>
      <c r="E42" s="40"/>
      <c r="F42" s="40"/>
      <c r="G42" s="40"/>
    </row>
    <row r="43" spans="1:7" ht="12.75" customHeight="1">
      <c r="A43" s="146"/>
      <c r="B43" s="147"/>
      <c r="C43" s="146"/>
      <c r="D43" s="146"/>
      <c r="E43" s="147"/>
      <c r="F43" s="146"/>
      <c r="G43" s="147"/>
    </row>
    <row r="44" spans="1:7" ht="27.75" customHeight="1">
      <c r="A44" s="157"/>
      <c r="B44" s="157"/>
      <c r="C44" s="157"/>
      <c r="D44" s="157"/>
      <c r="E44" s="157"/>
      <c r="F44" s="157"/>
      <c r="G44" s="157"/>
    </row>
    <row r="45" spans="1:7" ht="27" customHeight="1">
      <c r="A45" s="148"/>
      <c r="B45" s="147"/>
      <c r="C45" s="149"/>
      <c r="D45" s="149"/>
      <c r="E45" s="149"/>
      <c r="F45" s="149"/>
      <c r="G45" s="67"/>
    </row>
    <row r="46" spans="1:7" ht="38.25" customHeight="1">
      <c r="A46" s="148"/>
      <c r="B46" s="147"/>
      <c r="C46" s="149"/>
      <c r="D46" s="149"/>
      <c r="E46" s="149"/>
      <c r="F46" s="149"/>
      <c r="G46" s="67"/>
    </row>
    <row r="47" spans="1:7" ht="20.100000000000001" customHeight="1">
      <c r="A47" s="150"/>
      <c r="B47" s="147"/>
      <c r="C47" s="149"/>
      <c r="D47" s="149"/>
      <c r="E47" s="149"/>
      <c r="F47" s="149"/>
      <c r="G47" s="67"/>
    </row>
    <row r="48" spans="1:7" ht="20.100000000000001" customHeight="1">
      <c r="A48" s="148"/>
      <c r="B48" s="147"/>
      <c r="C48" s="149"/>
      <c r="D48" s="149"/>
      <c r="E48" s="149"/>
      <c r="F48" s="149"/>
      <c r="G48" s="67"/>
    </row>
    <row r="49" spans="1:7" ht="20.100000000000001" customHeight="1">
      <c r="A49" s="148"/>
      <c r="B49" s="147"/>
      <c r="C49" s="149"/>
      <c r="D49" s="149"/>
      <c r="E49" s="149"/>
      <c r="F49" s="149"/>
      <c r="G49" s="67"/>
    </row>
    <row r="50" spans="1:7" ht="27" customHeight="1">
      <c r="A50" s="148"/>
      <c r="B50" s="147"/>
      <c r="C50" s="149"/>
      <c r="D50" s="149"/>
      <c r="E50" s="149"/>
      <c r="F50" s="149"/>
      <c r="G50" s="67"/>
    </row>
    <row r="51" spans="1:7" ht="20.100000000000001" customHeight="1">
      <c r="A51" s="151"/>
      <c r="B51" s="147"/>
      <c r="C51" s="149"/>
      <c r="D51" s="149"/>
      <c r="E51" s="149"/>
      <c r="F51" s="149"/>
      <c r="G51" s="67"/>
    </row>
    <row r="52" spans="1:7" ht="37.5" customHeight="1">
      <c r="A52" s="152"/>
      <c r="B52" s="147"/>
      <c r="C52" s="149"/>
      <c r="D52" s="149"/>
      <c r="E52" s="149"/>
      <c r="F52" s="149"/>
      <c r="G52" s="67"/>
    </row>
    <row r="53" spans="1:7" ht="21" customHeight="1">
      <c r="A53" s="148"/>
      <c r="B53" s="147"/>
      <c r="C53" s="149"/>
      <c r="D53" s="149"/>
      <c r="E53" s="149"/>
      <c r="F53" s="149"/>
      <c r="G53" s="67"/>
    </row>
    <row r="54" spans="1:7" ht="20.100000000000001" customHeight="1">
      <c r="A54" s="153"/>
      <c r="B54" s="147"/>
      <c r="C54" s="149"/>
      <c r="D54" s="149"/>
      <c r="E54" s="149"/>
      <c r="F54" s="149"/>
      <c r="G54" s="67"/>
    </row>
    <row r="55" spans="1:7" ht="20.100000000000001" customHeight="1">
      <c r="A55" s="23"/>
      <c r="B55" s="147"/>
      <c r="C55" s="149"/>
      <c r="D55" s="149"/>
      <c r="E55" s="149"/>
      <c r="F55" s="149"/>
      <c r="G55" s="67"/>
    </row>
    <row r="56" spans="1:7" ht="20.100000000000001" customHeight="1">
      <c r="A56" s="151"/>
      <c r="B56" s="147"/>
      <c r="C56" s="149"/>
      <c r="D56" s="149"/>
      <c r="E56" s="149"/>
      <c r="F56" s="149"/>
      <c r="G56" s="67"/>
    </row>
    <row r="57" spans="1:7" ht="18" customHeight="1">
      <c r="A57" s="152"/>
      <c r="B57" s="147"/>
      <c r="C57" s="149"/>
      <c r="D57" s="149"/>
      <c r="E57" s="149"/>
      <c r="F57" s="149"/>
      <c r="G57" s="67"/>
    </row>
    <row r="58" spans="1:7" ht="0.75" hidden="1" customHeight="1">
      <c r="A58" s="152"/>
      <c r="B58" s="40"/>
      <c r="C58" s="66"/>
      <c r="D58" s="66"/>
      <c r="E58" s="158"/>
      <c r="F58" s="158"/>
      <c r="G58" s="158"/>
    </row>
    <row r="59" spans="1:7" ht="18.75" hidden="1" customHeight="1" outlineLevel="1">
      <c r="A59" s="157"/>
      <c r="B59" s="157"/>
      <c r="C59" s="157"/>
      <c r="D59" s="157"/>
      <c r="E59" s="157"/>
      <c r="F59" s="157"/>
      <c r="G59" s="157"/>
    </row>
    <row r="60" spans="1:7" ht="21" customHeight="1" collapsed="1">
      <c r="A60" s="152"/>
      <c r="B60" s="147"/>
      <c r="C60" s="149"/>
      <c r="D60" s="149"/>
      <c r="E60" s="149"/>
      <c r="F60" s="149"/>
      <c r="G60" s="67"/>
    </row>
    <row r="61" spans="1:7" ht="23.25" customHeight="1">
      <c r="A61" s="44"/>
      <c r="B61" s="147"/>
      <c r="C61" s="149"/>
      <c r="D61" s="149"/>
      <c r="E61" s="149"/>
      <c r="F61" s="149"/>
      <c r="G61" s="67"/>
    </row>
    <row r="62" spans="1:7" ht="36.75" customHeight="1">
      <c r="A62" s="44"/>
      <c r="B62" s="147"/>
      <c r="C62" s="149"/>
      <c r="D62" s="149"/>
      <c r="E62" s="149"/>
      <c r="F62" s="149"/>
      <c r="G62" s="67"/>
    </row>
    <row r="63" spans="1:7" ht="37.5" customHeight="1">
      <c r="A63" s="152"/>
      <c r="B63" s="147"/>
      <c r="C63" s="149"/>
      <c r="D63" s="149"/>
      <c r="E63" s="149"/>
      <c r="F63" s="149"/>
      <c r="G63" s="67"/>
    </row>
    <row r="64" spans="1:7" ht="37.5" customHeight="1">
      <c r="A64" s="152"/>
      <c r="B64" s="147"/>
      <c r="C64" s="149"/>
      <c r="D64" s="149"/>
      <c r="E64" s="149"/>
      <c r="F64" s="149"/>
      <c r="G64" s="67"/>
    </row>
    <row r="65" spans="1:7" ht="21" customHeight="1">
      <c r="A65" s="153"/>
      <c r="B65" s="147"/>
      <c r="C65" s="149"/>
      <c r="D65" s="149"/>
      <c r="E65" s="149"/>
      <c r="F65" s="149"/>
      <c r="G65" s="67"/>
    </row>
    <row r="66" spans="1:7" ht="20.100000000000001" customHeight="1">
      <c r="A66" s="157"/>
      <c r="B66" s="157"/>
      <c r="C66" s="157"/>
      <c r="D66" s="157"/>
      <c r="E66" s="157"/>
      <c r="F66" s="157"/>
      <c r="G66" s="157"/>
    </row>
    <row r="67" spans="1:7" ht="19.5" customHeight="1">
      <c r="A67" s="23"/>
      <c r="B67" s="146"/>
      <c r="C67" s="149"/>
      <c r="D67" s="149"/>
      <c r="E67" s="149"/>
      <c r="F67" s="149"/>
      <c r="G67" s="67"/>
    </row>
    <row r="68" spans="1:7" ht="20.100000000000001" customHeight="1">
      <c r="A68" s="23"/>
      <c r="B68" s="146"/>
      <c r="C68" s="149"/>
      <c r="D68" s="149"/>
      <c r="E68" s="149"/>
      <c r="F68" s="149"/>
      <c r="G68" s="67"/>
    </row>
    <row r="69" spans="1:7" ht="21" customHeight="1">
      <c r="A69" s="151"/>
      <c r="B69" s="146"/>
      <c r="C69" s="149"/>
      <c r="D69" s="149"/>
      <c r="E69" s="149"/>
      <c r="F69" s="149"/>
      <c r="G69" s="67"/>
    </row>
    <row r="70" spans="1:7" ht="24" customHeight="1">
      <c r="A70" s="159"/>
      <c r="B70" s="159"/>
      <c r="C70" s="159"/>
      <c r="D70" s="159"/>
      <c r="E70" s="159"/>
      <c r="F70" s="159"/>
      <c r="G70" s="159"/>
    </row>
    <row r="71" spans="1:7" ht="16.5" customHeight="1">
      <c r="A71" s="152"/>
      <c r="B71" s="146"/>
      <c r="C71" s="149"/>
      <c r="D71" s="149"/>
      <c r="E71" s="149"/>
      <c r="F71" s="149"/>
      <c r="G71" s="67"/>
    </row>
    <row r="72" spans="1:7" ht="20.100000000000001" customHeight="1">
      <c r="A72" s="160"/>
      <c r="B72" s="160"/>
      <c r="C72" s="160"/>
      <c r="D72" s="160"/>
      <c r="E72" s="160"/>
      <c r="F72" s="160"/>
      <c r="G72" s="160"/>
    </row>
    <row r="73" spans="1:7" ht="16.5" customHeight="1">
      <c r="A73" s="152"/>
      <c r="B73" s="146"/>
      <c r="C73" s="149"/>
      <c r="D73" s="149"/>
      <c r="E73" s="149"/>
      <c r="F73" s="149"/>
      <c r="G73" s="67"/>
    </row>
    <row r="74" spans="1:7" ht="20.100000000000001" customHeight="1">
      <c r="A74" s="152"/>
      <c r="B74" s="146"/>
      <c r="C74" s="149"/>
      <c r="D74" s="149"/>
      <c r="E74" s="149"/>
      <c r="F74" s="149"/>
      <c r="G74" s="67"/>
    </row>
    <row r="75" spans="1:7" ht="20.100000000000001" customHeight="1">
      <c r="A75" s="157"/>
      <c r="B75" s="157"/>
      <c r="C75" s="157"/>
      <c r="D75" s="157"/>
      <c r="E75" s="157"/>
      <c r="F75" s="157"/>
      <c r="G75" s="157"/>
    </row>
    <row r="76" spans="1:7" ht="18" customHeight="1">
      <c r="A76" s="152"/>
      <c r="B76" s="146"/>
      <c r="C76" s="149"/>
      <c r="D76" s="149"/>
      <c r="E76" s="149"/>
      <c r="F76" s="149"/>
      <c r="G76" s="67"/>
    </row>
    <row r="77" spans="1:7" ht="20.100000000000001" customHeight="1">
      <c r="A77" s="152"/>
      <c r="B77" s="146"/>
      <c r="C77" s="149"/>
      <c r="D77" s="149"/>
      <c r="E77" s="149"/>
      <c r="F77" s="149"/>
      <c r="G77" s="67"/>
    </row>
    <row r="78" spans="1:7" ht="20.100000000000001" customHeight="1">
      <c r="A78" s="154"/>
      <c r="B78" s="146"/>
      <c r="C78" s="149"/>
      <c r="D78" s="149"/>
      <c r="E78" s="149"/>
      <c r="F78" s="149"/>
      <c r="G78" s="67"/>
    </row>
    <row r="79" spans="1:7" ht="20.100000000000001" customHeight="1">
      <c r="A79" s="153"/>
      <c r="B79" s="146"/>
      <c r="C79" s="149"/>
      <c r="D79" s="149"/>
      <c r="E79" s="149"/>
      <c r="F79" s="149"/>
      <c r="G79" s="67"/>
    </row>
    <row r="80" spans="1:7" s="4" customFormat="1" ht="20.100000000000001" customHeight="1">
      <c r="A80" s="152"/>
      <c r="B80" s="146"/>
      <c r="C80" s="149"/>
      <c r="D80" s="149"/>
      <c r="E80" s="149"/>
      <c r="F80" s="149"/>
      <c r="G80" s="67"/>
    </row>
    <row r="81" spans="1:16" ht="20.100000000000001" customHeight="1">
      <c r="A81" s="152"/>
      <c r="B81" s="146"/>
      <c r="C81" s="149"/>
      <c r="D81" s="149"/>
      <c r="E81" s="149"/>
      <c r="F81" s="149"/>
      <c r="G81" s="67"/>
    </row>
    <row r="82" spans="1:16" ht="20.100000000000001" customHeight="1">
      <c r="A82" s="153"/>
      <c r="B82" s="146"/>
      <c r="C82" s="149"/>
      <c r="D82" s="149"/>
      <c r="E82" s="149"/>
      <c r="F82" s="149"/>
      <c r="G82" s="67"/>
    </row>
    <row r="83" spans="1:16" s="4" customFormat="1" ht="20.100000000000001" customHeight="1">
      <c r="A83" s="152"/>
      <c r="B83" s="146"/>
      <c r="C83" s="149"/>
      <c r="D83" s="149"/>
      <c r="E83" s="149"/>
      <c r="F83" s="149"/>
      <c r="G83" s="67"/>
    </row>
    <row r="84" spans="1:16" ht="20.100000000000001" customHeight="1">
      <c r="A84" s="152"/>
      <c r="B84" s="146"/>
      <c r="C84" s="149"/>
      <c r="D84" s="149"/>
      <c r="E84" s="149"/>
      <c r="F84" s="149"/>
      <c r="G84" s="67"/>
    </row>
    <row r="85" spans="1:16" ht="20.100000000000001" customHeight="1">
      <c r="A85" s="153"/>
      <c r="B85" s="80"/>
      <c r="C85" s="149"/>
      <c r="D85" s="149"/>
      <c r="E85" s="149"/>
      <c r="F85" s="149"/>
      <c r="G85" s="67"/>
    </row>
    <row r="86" spans="1:16" s="4" customFormat="1" ht="20.100000000000001" customHeight="1">
      <c r="A86" s="153"/>
      <c r="B86" s="21"/>
      <c r="C86" s="149"/>
      <c r="D86" s="149"/>
      <c r="E86" s="149"/>
      <c r="F86" s="149"/>
      <c r="G86" s="67"/>
    </row>
    <row r="87" spans="1:16" ht="8.25" customHeight="1">
      <c r="A87" s="23"/>
    </row>
    <row r="88" spans="1:16" ht="21.75" customHeight="1">
      <c r="A88" s="85"/>
      <c r="B88" s="86"/>
      <c r="C88" s="143"/>
      <c r="D88" s="87"/>
      <c r="E88" s="131"/>
      <c r="F88" s="131"/>
      <c r="G88" s="131"/>
    </row>
    <row r="89" spans="1:16" s="1" customFormat="1" ht="20.100000000000001" customHeight="1">
      <c r="A89" s="88"/>
      <c r="B89" s="89"/>
      <c r="C89" s="88"/>
      <c r="D89" s="89"/>
      <c r="E89" s="89"/>
      <c r="F89" s="89"/>
      <c r="G89" s="89"/>
      <c r="H89" s="2"/>
      <c r="I89" s="2"/>
      <c r="J89" s="2"/>
      <c r="K89" s="2"/>
      <c r="L89" s="2"/>
      <c r="M89" s="2"/>
      <c r="N89" s="2"/>
      <c r="O89" s="2"/>
      <c r="P89" s="2"/>
    </row>
    <row r="91" spans="1:16">
      <c r="A91" s="39"/>
    </row>
    <row r="92" spans="1:16">
      <c r="A92" s="39"/>
    </row>
    <row r="93" spans="1:16">
      <c r="A93" s="39"/>
    </row>
    <row r="94" spans="1:16">
      <c r="A94" s="39"/>
    </row>
    <row r="95" spans="1:16">
      <c r="A95" s="39"/>
    </row>
    <row r="96" spans="1:16">
      <c r="A96" s="39"/>
    </row>
    <row r="97" spans="1:1">
      <c r="A97" s="39"/>
    </row>
    <row r="98" spans="1:1">
      <c r="A98" s="39"/>
    </row>
    <row r="99" spans="1:1">
      <c r="A99" s="39"/>
    </row>
    <row r="100" spans="1:1">
      <c r="A100" s="39"/>
    </row>
    <row r="101" spans="1:1">
      <c r="A101" s="39"/>
    </row>
    <row r="102" spans="1:1">
      <c r="A102" s="39"/>
    </row>
    <row r="103" spans="1:1">
      <c r="A103" s="39"/>
    </row>
    <row r="104" spans="1:1">
      <c r="A104" s="39"/>
    </row>
    <row r="105" spans="1:1">
      <c r="A105" s="39"/>
    </row>
    <row r="106" spans="1:1">
      <c r="A106" s="39"/>
    </row>
    <row r="107" spans="1:1">
      <c r="A107" s="39"/>
    </row>
    <row r="108" spans="1:1">
      <c r="A108" s="39"/>
    </row>
    <row r="109" spans="1:1">
      <c r="A109" s="39"/>
    </row>
    <row r="110" spans="1:1">
      <c r="A110" s="39"/>
    </row>
    <row r="111" spans="1:1">
      <c r="A111" s="39"/>
    </row>
    <row r="112" spans="1:1">
      <c r="A112" s="39"/>
    </row>
    <row r="113" spans="1:1">
      <c r="A113" s="39"/>
    </row>
    <row r="114" spans="1:1">
      <c r="A114" s="39"/>
    </row>
    <row r="115" spans="1:1">
      <c r="A115" s="39"/>
    </row>
    <row r="116" spans="1:1">
      <c r="A116" s="39"/>
    </row>
    <row r="117" spans="1:1">
      <c r="A117" s="39"/>
    </row>
    <row r="118" spans="1:1">
      <c r="A118" s="39"/>
    </row>
    <row r="119" spans="1:1">
      <c r="A119" s="39"/>
    </row>
    <row r="120" spans="1:1">
      <c r="A120" s="39"/>
    </row>
    <row r="121" spans="1:1">
      <c r="A121" s="39"/>
    </row>
    <row r="122" spans="1:1">
      <c r="A122" s="39"/>
    </row>
    <row r="123" spans="1:1">
      <c r="A123" s="39"/>
    </row>
    <row r="124" spans="1:1">
      <c r="A124" s="39"/>
    </row>
    <row r="125" spans="1:1">
      <c r="A125" s="39"/>
    </row>
    <row r="126" spans="1:1">
      <c r="A126" s="39"/>
    </row>
    <row r="127" spans="1:1">
      <c r="A127" s="39"/>
    </row>
    <row r="128" spans="1:1">
      <c r="A128" s="39"/>
    </row>
    <row r="129" spans="1:1">
      <c r="A129" s="39"/>
    </row>
    <row r="130" spans="1:1">
      <c r="A130" s="39"/>
    </row>
    <row r="131" spans="1:1">
      <c r="A131" s="39"/>
    </row>
    <row r="132" spans="1:1">
      <c r="A132" s="39"/>
    </row>
    <row r="133" spans="1:1">
      <c r="A133" s="39"/>
    </row>
    <row r="134" spans="1:1">
      <c r="A134" s="39"/>
    </row>
    <row r="135" spans="1:1">
      <c r="A135" s="39"/>
    </row>
    <row r="136" spans="1:1">
      <c r="A136" s="39"/>
    </row>
    <row r="137" spans="1:1">
      <c r="A137" s="39"/>
    </row>
    <row r="138" spans="1:1">
      <c r="A138" s="39"/>
    </row>
    <row r="139" spans="1:1">
      <c r="A139" s="39"/>
    </row>
    <row r="140" spans="1:1">
      <c r="A140" s="39"/>
    </row>
    <row r="141" spans="1:1">
      <c r="A141" s="39"/>
    </row>
    <row r="142" spans="1:1">
      <c r="A142" s="39"/>
    </row>
    <row r="143" spans="1:1">
      <c r="A143" s="39"/>
    </row>
    <row r="144" spans="1:1">
      <c r="A144" s="39"/>
    </row>
    <row r="145" spans="1:1">
      <c r="A145" s="39"/>
    </row>
    <row r="146" spans="1:1">
      <c r="A146" s="39"/>
    </row>
    <row r="147" spans="1:1">
      <c r="A147" s="39"/>
    </row>
    <row r="148" spans="1:1">
      <c r="A148" s="39"/>
    </row>
    <row r="149" spans="1:1">
      <c r="A149" s="39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  <row r="184" spans="1:1">
      <c r="A184" s="39"/>
    </row>
    <row r="185" spans="1:1">
      <c r="A185" s="39"/>
    </row>
    <row r="186" spans="1:1">
      <c r="A186" s="39"/>
    </row>
    <row r="187" spans="1:1">
      <c r="A187" s="39"/>
    </row>
    <row r="188" spans="1:1">
      <c r="A188" s="39"/>
    </row>
    <row r="189" spans="1:1">
      <c r="A189" s="39"/>
    </row>
    <row r="190" spans="1:1">
      <c r="A190" s="39"/>
    </row>
    <row r="191" spans="1:1">
      <c r="A191" s="39"/>
    </row>
    <row r="192" spans="1:1">
      <c r="A192" s="39"/>
    </row>
    <row r="193" spans="1:1">
      <c r="A193" s="39"/>
    </row>
    <row r="194" spans="1:1">
      <c r="A194" s="39"/>
    </row>
    <row r="195" spans="1:1">
      <c r="A195" s="39"/>
    </row>
    <row r="196" spans="1:1">
      <c r="A196" s="39"/>
    </row>
    <row r="197" spans="1:1">
      <c r="A197" s="39"/>
    </row>
    <row r="198" spans="1:1">
      <c r="A198" s="39"/>
    </row>
    <row r="199" spans="1:1">
      <c r="A199" s="39"/>
    </row>
    <row r="200" spans="1:1">
      <c r="A200" s="39"/>
    </row>
    <row r="201" spans="1:1">
      <c r="A201" s="39"/>
    </row>
    <row r="202" spans="1:1">
      <c r="A202" s="39"/>
    </row>
    <row r="203" spans="1:1">
      <c r="A203" s="39"/>
    </row>
    <row r="204" spans="1:1">
      <c r="A204" s="39"/>
    </row>
    <row r="205" spans="1:1">
      <c r="A205" s="39"/>
    </row>
    <row r="206" spans="1:1">
      <c r="A206" s="39"/>
    </row>
    <row r="207" spans="1:1">
      <c r="A207" s="39"/>
    </row>
    <row r="208" spans="1:1">
      <c r="A208" s="39"/>
    </row>
    <row r="209" spans="1:1">
      <c r="A209" s="39"/>
    </row>
    <row r="210" spans="1:1">
      <c r="A210" s="39"/>
    </row>
    <row r="211" spans="1:1">
      <c r="A211" s="39"/>
    </row>
    <row r="212" spans="1:1">
      <c r="A212" s="39"/>
    </row>
    <row r="213" spans="1:1">
      <c r="A213" s="39"/>
    </row>
    <row r="214" spans="1:1">
      <c r="A214" s="39"/>
    </row>
    <row r="215" spans="1:1">
      <c r="A215" s="39"/>
    </row>
    <row r="216" spans="1:1">
      <c r="A216" s="39"/>
    </row>
    <row r="217" spans="1:1">
      <c r="A217" s="39"/>
    </row>
    <row r="218" spans="1:1">
      <c r="A218" s="39"/>
    </row>
    <row r="219" spans="1:1">
      <c r="A219" s="39"/>
    </row>
    <row r="220" spans="1:1">
      <c r="A220" s="39"/>
    </row>
    <row r="221" spans="1:1">
      <c r="A221" s="39"/>
    </row>
    <row r="222" spans="1:1">
      <c r="A222" s="39"/>
    </row>
    <row r="223" spans="1:1">
      <c r="A223" s="39"/>
    </row>
    <row r="224" spans="1:1">
      <c r="A224" s="39"/>
    </row>
    <row r="225" spans="1:1">
      <c r="A225" s="39"/>
    </row>
    <row r="226" spans="1:1">
      <c r="A226" s="39"/>
    </row>
    <row r="227" spans="1:1">
      <c r="A227" s="39"/>
    </row>
    <row r="228" spans="1:1">
      <c r="A228" s="39"/>
    </row>
    <row r="229" spans="1:1">
      <c r="A229" s="39"/>
    </row>
    <row r="230" spans="1:1">
      <c r="A230" s="39"/>
    </row>
    <row r="231" spans="1:1">
      <c r="A231" s="39"/>
    </row>
    <row r="232" spans="1:1">
      <c r="A232" s="39"/>
    </row>
    <row r="233" spans="1:1">
      <c r="A233" s="39"/>
    </row>
    <row r="234" spans="1:1">
      <c r="A234" s="39"/>
    </row>
    <row r="235" spans="1:1">
      <c r="A235" s="39"/>
    </row>
    <row r="236" spans="1:1">
      <c r="A236" s="39"/>
    </row>
    <row r="237" spans="1:1">
      <c r="A237" s="39"/>
    </row>
    <row r="238" spans="1:1">
      <c r="A238" s="39"/>
    </row>
    <row r="239" spans="1:1">
      <c r="A239" s="39"/>
    </row>
    <row r="240" spans="1:1">
      <c r="A240" s="39"/>
    </row>
    <row r="241" spans="1:1">
      <c r="A241" s="39"/>
    </row>
    <row r="242" spans="1:1">
      <c r="A242" s="39"/>
    </row>
    <row r="243" spans="1:1">
      <c r="A243" s="39"/>
    </row>
    <row r="244" spans="1:1">
      <c r="A244" s="39"/>
    </row>
    <row r="245" spans="1:1">
      <c r="A245" s="39"/>
    </row>
    <row r="246" spans="1:1">
      <c r="A246" s="39"/>
    </row>
    <row r="247" spans="1:1">
      <c r="A247" s="39"/>
    </row>
    <row r="248" spans="1:1">
      <c r="A248" s="39"/>
    </row>
    <row r="249" spans="1:1">
      <c r="A249" s="39"/>
    </row>
    <row r="250" spans="1:1">
      <c r="A250" s="39"/>
    </row>
    <row r="251" spans="1:1">
      <c r="A251" s="39"/>
    </row>
    <row r="252" spans="1:1">
      <c r="A252" s="39"/>
    </row>
    <row r="253" spans="1:1">
      <c r="A253" s="39"/>
    </row>
    <row r="254" spans="1:1">
      <c r="A254" s="39"/>
    </row>
    <row r="255" spans="1:1">
      <c r="A255" s="39"/>
    </row>
    <row r="256" spans="1:1">
      <c r="A256" s="39"/>
    </row>
    <row r="257" spans="1:1">
      <c r="A257" s="39"/>
    </row>
    <row r="258" spans="1:1">
      <c r="A258" s="39"/>
    </row>
  </sheetData>
  <mergeCells count="27">
    <mergeCell ref="A3:B3"/>
    <mergeCell ref="A8:B8"/>
    <mergeCell ref="A13:B13"/>
    <mergeCell ref="A15:B15"/>
    <mergeCell ref="A33:C33"/>
    <mergeCell ref="A18:B18"/>
    <mergeCell ref="B25:D25"/>
    <mergeCell ref="A21:E21"/>
    <mergeCell ref="B26:D26"/>
    <mergeCell ref="B20:D20"/>
    <mergeCell ref="B22:D22"/>
    <mergeCell ref="B23:D23"/>
    <mergeCell ref="B24:D24"/>
    <mergeCell ref="A16:B16"/>
    <mergeCell ref="E4:G4"/>
    <mergeCell ref="G5:H5"/>
    <mergeCell ref="G8:J8"/>
    <mergeCell ref="G15:J15"/>
    <mergeCell ref="A11:B11"/>
    <mergeCell ref="A12:B12"/>
    <mergeCell ref="A34:G34"/>
    <mergeCell ref="E27:F27"/>
    <mergeCell ref="B27:D27"/>
    <mergeCell ref="B28:D28"/>
    <mergeCell ref="E28:F28"/>
    <mergeCell ref="A30:G30"/>
    <mergeCell ref="A29:D29"/>
  </mergeCells>
  <phoneticPr fontId="3" type="noConversion"/>
  <pageMargins left="0.19685039370078741" right="0" top="0" bottom="0" header="0.31496062992125984" footer="0.19685039370078741"/>
  <pageSetup paperSize="9" scale="62" orientation="portrait" verticalDpi="300" r:id="rId1"/>
  <headerFooter alignWithMargins="0"/>
  <rowBreaks count="1" manualBreakCount="1">
    <brk id="3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316"/>
  <sheetViews>
    <sheetView tabSelected="1" view="pageBreakPreview" topLeftCell="A55" zoomScale="75" zoomScaleNormal="75" zoomScaleSheetLayoutView="75" workbookViewId="0">
      <selection activeCell="F78" sqref="F78"/>
    </sheetView>
  </sheetViews>
  <sheetFormatPr defaultRowHeight="18.75"/>
  <cols>
    <col min="1" max="1" width="47.7109375" style="2" customWidth="1"/>
    <col min="2" max="2" width="5.85546875" style="21" customWidth="1"/>
    <col min="3" max="4" width="15.85546875" style="21" customWidth="1"/>
    <col min="5" max="5" width="13.85546875" style="21" customWidth="1"/>
    <col min="6" max="6" width="14.28515625" style="21" customWidth="1"/>
    <col min="7" max="7" width="12.28515625" style="21" customWidth="1"/>
    <col min="8" max="8" width="12.140625" style="234" customWidth="1"/>
    <col min="9" max="9" width="15.85546875" style="21" customWidth="1"/>
    <col min="10" max="16384" width="9.140625" style="2"/>
  </cols>
  <sheetData>
    <row r="1" spans="1:9" ht="30.75" customHeight="1">
      <c r="A1" s="525" t="s">
        <v>81</v>
      </c>
      <c r="B1" s="525"/>
      <c r="C1" s="525"/>
      <c r="D1" s="525"/>
      <c r="E1" s="525"/>
      <c r="F1" s="525"/>
      <c r="G1" s="525"/>
      <c r="H1" s="525"/>
      <c r="I1" s="525"/>
    </row>
    <row r="2" spans="1:9" ht="5.25" customHeight="1">
      <c r="A2" s="33"/>
      <c r="B2" s="40"/>
      <c r="C2" s="40"/>
      <c r="D2" s="40"/>
      <c r="E2" s="40"/>
      <c r="F2" s="40"/>
      <c r="G2" s="40"/>
      <c r="H2" s="228"/>
      <c r="I2" s="40"/>
    </row>
    <row r="3" spans="1:9" ht="42" customHeight="1">
      <c r="A3" s="507" t="s">
        <v>204</v>
      </c>
      <c r="B3" s="508" t="s">
        <v>12</v>
      </c>
      <c r="C3" s="510" t="s">
        <v>481</v>
      </c>
      <c r="D3" s="510"/>
      <c r="E3" s="528" t="s">
        <v>841</v>
      </c>
      <c r="F3" s="529"/>
      <c r="G3" s="529"/>
      <c r="H3" s="530"/>
      <c r="I3" s="526" t="s">
        <v>198</v>
      </c>
    </row>
    <row r="4" spans="1:9" ht="72.75" customHeight="1">
      <c r="A4" s="507"/>
      <c r="B4" s="508"/>
      <c r="C4" s="226" t="s">
        <v>482</v>
      </c>
      <c r="D4" s="6" t="s">
        <v>483</v>
      </c>
      <c r="E4" s="45" t="s">
        <v>188</v>
      </c>
      <c r="F4" s="45" t="s">
        <v>176</v>
      </c>
      <c r="G4" s="45" t="s">
        <v>380</v>
      </c>
      <c r="H4" s="229" t="s">
        <v>381</v>
      </c>
      <c r="I4" s="527"/>
    </row>
    <row r="5" spans="1:9" ht="12" customHeight="1">
      <c r="A5" s="99">
        <v>1</v>
      </c>
      <c r="B5" s="100">
        <v>2</v>
      </c>
      <c r="C5" s="99">
        <v>3</v>
      </c>
      <c r="D5" s="99">
        <v>4</v>
      </c>
      <c r="E5" s="100">
        <v>5</v>
      </c>
      <c r="F5" s="99">
        <v>6</v>
      </c>
      <c r="G5" s="99">
        <v>7</v>
      </c>
      <c r="H5" s="236">
        <v>8</v>
      </c>
      <c r="I5" s="99">
        <v>9</v>
      </c>
    </row>
    <row r="6" spans="1:9" s="4" customFormat="1" ht="18.75" customHeight="1">
      <c r="A6" s="535" t="s">
        <v>197</v>
      </c>
      <c r="B6" s="535"/>
      <c r="C6" s="535"/>
      <c r="D6" s="535"/>
      <c r="E6" s="535"/>
      <c r="F6" s="535"/>
      <c r="G6" s="535"/>
      <c r="H6" s="535"/>
      <c r="I6" s="535"/>
    </row>
    <row r="7" spans="1:9" s="4" customFormat="1" ht="39" customHeight="1">
      <c r="A7" s="181" t="s">
        <v>378</v>
      </c>
      <c r="B7" s="90">
        <v>1000</v>
      </c>
      <c r="C7" s="194">
        <v>44483</v>
      </c>
      <c r="D7" s="194">
        <f>14903+15665+15675</f>
        <v>46243</v>
      </c>
      <c r="E7" s="194">
        <v>13949</v>
      </c>
      <c r="F7" s="194">
        <v>15675</v>
      </c>
      <c r="G7" s="192">
        <f>F7-E7</f>
        <v>1726</v>
      </c>
      <c r="H7" s="230">
        <f>F7/E7*100</f>
        <v>112.37364685640547</v>
      </c>
      <c r="I7" s="63"/>
    </row>
    <row r="8" spans="1:9" ht="39" customHeight="1">
      <c r="A8" s="181" t="s">
        <v>379</v>
      </c>
      <c r="B8" s="178">
        <v>1010</v>
      </c>
      <c r="C8" s="192">
        <f>SUM(C9:C16)</f>
        <v>-33432</v>
      </c>
      <c r="D8" s="192">
        <f>SUM(D9:D16)</f>
        <v>-36708</v>
      </c>
      <c r="E8" s="192">
        <f>SUM(E9:E16)</f>
        <v>-11805</v>
      </c>
      <c r="F8" s="192">
        <f>SUM(F9:F16)</f>
        <v>-12457</v>
      </c>
      <c r="G8" s="192">
        <f>F8-E8</f>
        <v>-652</v>
      </c>
      <c r="H8" s="230">
        <f>F8/E8*100</f>
        <v>105.52308343922067</v>
      </c>
      <c r="I8" s="63"/>
    </row>
    <row r="9" spans="1:9" s="1" customFormat="1" ht="16.5" customHeight="1">
      <c r="A9" s="95" t="s">
        <v>203</v>
      </c>
      <c r="B9" s="437">
        <v>1011</v>
      </c>
      <c r="C9" s="96">
        <v>-3020</v>
      </c>
      <c r="D9" s="96">
        <f>-871+-1251+-1529</f>
        <v>-3651</v>
      </c>
      <c r="E9" s="96">
        <v>-675</v>
      </c>
      <c r="F9" s="96">
        <f>-1529</f>
        <v>-1529</v>
      </c>
      <c r="G9" s="192">
        <f t="shared" ref="G9:G16" si="0">F9-E9</f>
        <v>-854</v>
      </c>
      <c r="H9" s="230">
        <f t="shared" ref="H9:H16" si="1">F9/E9*100</f>
        <v>226.51851851851853</v>
      </c>
      <c r="I9" s="442"/>
    </row>
    <row r="10" spans="1:9" s="1" customFormat="1" ht="17.25" customHeight="1">
      <c r="A10" s="95" t="s">
        <v>57</v>
      </c>
      <c r="B10" s="437">
        <v>1012</v>
      </c>
      <c r="C10" s="96">
        <v>-739</v>
      </c>
      <c r="D10" s="96">
        <f>-254+-320+-201</f>
        <v>-775</v>
      </c>
      <c r="E10" s="96">
        <v>-130</v>
      </c>
      <c r="F10" s="96">
        <v>-201</v>
      </c>
      <c r="G10" s="244">
        <f t="shared" si="0"/>
        <v>-71</v>
      </c>
      <c r="H10" s="230">
        <f t="shared" si="1"/>
        <v>154.61538461538461</v>
      </c>
      <c r="I10" s="442"/>
    </row>
    <row r="11" spans="1:9" s="1" customFormat="1" ht="15.75" customHeight="1">
      <c r="A11" s="95" t="s">
        <v>56</v>
      </c>
      <c r="B11" s="437">
        <v>1013</v>
      </c>
      <c r="C11" s="96">
        <v>-1555</v>
      </c>
      <c r="D11" s="96">
        <f>-384+-533+-668</f>
        <v>-1585</v>
      </c>
      <c r="E11" s="96">
        <v>-550</v>
      </c>
      <c r="F11" s="96">
        <v>-668</v>
      </c>
      <c r="G11" s="192">
        <f t="shared" si="0"/>
        <v>-118</v>
      </c>
      <c r="H11" s="230">
        <f t="shared" si="1"/>
        <v>121.45454545454545</v>
      </c>
      <c r="I11" s="442"/>
    </row>
    <row r="12" spans="1:9" s="1" customFormat="1" ht="16.5" customHeight="1">
      <c r="A12" s="95" t="s">
        <v>33</v>
      </c>
      <c r="B12" s="437">
        <v>1014</v>
      </c>
      <c r="C12" s="96">
        <v>-18919</v>
      </c>
      <c r="D12" s="96">
        <f>-6945+-7021+-6828</f>
        <v>-20794</v>
      </c>
      <c r="E12" s="96">
        <v>-6913</v>
      </c>
      <c r="F12" s="96">
        <v>-6828</v>
      </c>
      <c r="G12" s="192">
        <f t="shared" si="0"/>
        <v>85</v>
      </c>
      <c r="H12" s="230">
        <f t="shared" si="1"/>
        <v>98.770432518443513</v>
      </c>
      <c r="I12" s="442"/>
    </row>
    <row r="13" spans="1:9" s="1" customFormat="1" ht="15.75" customHeight="1">
      <c r="A13" s="95" t="s">
        <v>34</v>
      </c>
      <c r="B13" s="437">
        <v>1015</v>
      </c>
      <c r="C13" s="96">
        <v>-4124</v>
      </c>
      <c r="D13" s="96">
        <f>-1526+-1536+-1469</f>
        <v>-4531</v>
      </c>
      <c r="E13" s="96">
        <v>-1521</v>
      </c>
      <c r="F13" s="96">
        <v>-1469</v>
      </c>
      <c r="G13" s="192">
        <f t="shared" si="0"/>
        <v>52</v>
      </c>
      <c r="H13" s="230">
        <f t="shared" si="1"/>
        <v>96.581196581196579</v>
      </c>
      <c r="I13" s="442"/>
    </row>
    <row r="14" spans="1:9" s="1" customFormat="1" ht="48" customHeight="1">
      <c r="A14" s="95" t="s">
        <v>373</v>
      </c>
      <c r="B14" s="437">
        <v>1016</v>
      </c>
      <c r="C14" s="96" t="s">
        <v>257</v>
      </c>
      <c r="D14" s="96"/>
      <c r="E14" s="96" t="s">
        <v>257</v>
      </c>
      <c r="F14" s="96"/>
      <c r="G14" s="192" t="e">
        <f t="shared" si="0"/>
        <v>#VALUE!</v>
      </c>
      <c r="H14" s="230" t="e">
        <f t="shared" si="1"/>
        <v>#VALUE!</v>
      </c>
      <c r="I14" s="442"/>
    </row>
    <row r="15" spans="1:9" s="1" customFormat="1" ht="28.5" customHeight="1">
      <c r="A15" s="95" t="s">
        <v>374</v>
      </c>
      <c r="B15" s="437">
        <v>1017</v>
      </c>
      <c r="C15" s="96">
        <v>-211</v>
      </c>
      <c r="D15" s="96">
        <f>-59+-57+-66</f>
        <v>-182</v>
      </c>
      <c r="E15" s="96">
        <v>-81</v>
      </c>
      <c r="F15" s="96">
        <v>-66</v>
      </c>
      <c r="G15" s="192">
        <f t="shared" si="0"/>
        <v>15</v>
      </c>
      <c r="H15" s="230">
        <f t="shared" si="1"/>
        <v>81.481481481481481</v>
      </c>
      <c r="I15" s="442"/>
    </row>
    <row r="16" spans="1:9" s="1" customFormat="1" ht="18.75" customHeight="1">
      <c r="A16" s="95" t="s">
        <v>391</v>
      </c>
      <c r="B16" s="437">
        <v>1018</v>
      </c>
      <c r="C16" s="96">
        <v>-4864</v>
      </c>
      <c r="D16" s="96">
        <f>-1497+-1997+-1696</f>
        <v>-5190</v>
      </c>
      <c r="E16" s="96">
        <v>-1935</v>
      </c>
      <c r="F16" s="96">
        <v>-1696</v>
      </c>
      <c r="G16" s="192">
        <f t="shared" si="0"/>
        <v>239</v>
      </c>
      <c r="H16" s="230">
        <f t="shared" si="1"/>
        <v>87.648578811369504</v>
      </c>
      <c r="I16" s="442"/>
    </row>
    <row r="17" spans="1:9" s="4" customFormat="1" ht="24" customHeight="1">
      <c r="A17" s="184" t="s">
        <v>18</v>
      </c>
      <c r="B17" s="178">
        <v>1020</v>
      </c>
      <c r="C17" s="145">
        <f>SUM(C7,C8)</f>
        <v>11051</v>
      </c>
      <c r="D17" s="145">
        <f>SUM(D7,D8)</f>
        <v>9535</v>
      </c>
      <c r="E17" s="145">
        <f>SUM(E7,E8)</f>
        <v>2144</v>
      </c>
      <c r="F17" s="145">
        <f>SUM(F7,F8)</f>
        <v>3218</v>
      </c>
      <c r="G17" s="145">
        <f>F17-E17</f>
        <v>1074</v>
      </c>
      <c r="H17" s="231">
        <f>F17/E17*100</f>
        <v>150.09328358208955</v>
      </c>
      <c r="I17" s="195"/>
    </row>
    <row r="18" spans="1:9" s="4" customFormat="1" ht="11.25" customHeight="1">
      <c r="A18" s="184"/>
      <c r="B18" s="178"/>
      <c r="C18" s="145"/>
      <c r="D18" s="145"/>
      <c r="E18" s="145"/>
      <c r="F18" s="145"/>
      <c r="G18" s="145"/>
      <c r="H18" s="231"/>
      <c r="I18" s="195"/>
    </row>
    <row r="19" spans="1:9" ht="33.75" customHeight="1">
      <c r="A19" s="438" t="s">
        <v>382</v>
      </c>
      <c r="B19" s="90">
        <v>1030</v>
      </c>
      <c r="C19" s="74">
        <v>100</v>
      </c>
      <c r="D19" s="74">
        <f>109+85+69</f>
        <v>263</v>
      </c>
      <c r="E19" s="74"/>
      <c r="F19" s="74">
        <v>69</v>
      </c>
      <c r="G19" s="77">
        <f>F19-E19</f>
        <v>69</v>
      </c>
      <c r="H19" s="231" t="e">
        <f>F19/E19*100</f>
        <v>#DIV/0!</v>
      </c>
      <c r="I19" s="63"/>
    </row>
    <row r="20" spans="1:9" ht="16.5" customHeight="1">
      <c r="A20" s="95" t="s">
        <v>157</v>
      </c>
      <c r="B20" s="90">
        <v>1031</v>
      </c>
      <c r="C20" s="96"/>
      <c r="D20" s="96"/>
      <c r="E20" s="96"/>
      <c r="F20" s="96"/>
      <c r="G20" s="97">
        <f>F20-E20</f>
        <v>0</v>
      </c>
      <c r="H20" s="232"/>
      <c r="I20" s="63"/>
    </row>
    <row r="21" spans="1:9" ht="20.25" customHeight="1">
      <c r="A21" s="181" t="s">
        <v>396</v>
      </c>
      <c r="B21" s="178">
        <v>1040</v>
      </c>
      <c r="C21" s="192">
        <f>SUM(C22:C41,C43)</f>
        <v>-6267</v>
      </c>
      <c r="D21" s="192">
        <f>SUM(D22:D41,D43)</f>
        <v>-7232</v>
      </c>
      <c r="E21" s="192">
        <f>SUM(E22:E41,E43)</f>
        <v>-2111</v>
      </c>
      <c r="F21" s="192">
        <f>SUM(F22:F41,F43)</f>
        <v>-2326</v>
      </c>
      <c r="G21" s="192">
        <f>F21-E21</f>
        <v>-215</v>
      </c>
      <c r="H21" s="231">
        <f>F21/E21*100</f>
        <v>110.18474656560872</v>
      </c>
      <c r="I21" s="63" t="s">
        <v>680</v>
      </c>
    </row>
    <row r="22" spans="1:9" ht="33.75" customHeight="1">
      <c r="A22" s="95" t="s">
        <v>88</v>
      </c>
      <c r="B22" s="90">
        <v>1041</v>
      </c>
      <c r="C22" s="96" t="s">
        <v>257</v>
      </c>
      <c r="D22" s="96" t="s">
        <v>257</v>
      </c>
      <c r="E22" s="96" t="s">
        <v>257</v>
      </c>
      <c r="F22" s="96" t="s">
        <v>257</v>
      </c>
      <c r="G22" s="97"/>
      <c r="H22" s="232"/>
      <c r="I22" s="63"/>
    </row>
    <row r="23" spans="1:9" ht="21.75" customHeight="1">
      <c r="A23" s="95" t="s">
        <v>149</v>
      </c>
      <c r="B23" s="90">
        <v>1042</v>
      </c>
      <c r="C23" s="96" t="s">
        <v>257</v>
      </c>
      <c r="D23" s="96" t="s">
        <v>257</v>
      </c>
      <c r="E23" s="96" t="s">
        <v>257</v>
      </c>
      <c r="F23" s="96" t="s">
        <v>257</v>
      </c>
      <c r="G23" s="97"/>
      <c r="H23" s="232"/>
      <c r="I23" s="63"/>
    </row>
    <row r="24" spans="1:9" ht="21.75" customHeight="1">
      <c r="A24" s="95" t="s">
        <v>54</v>
      </c>
      <c r="B24" s="90">
        <v>1043</v>
      </c>
      <c r="C24" s="96" t="s">
        <v>257</v>
      </c>
      <c r="D24" s="96" t="s">
        <v>257</v>
      </c>
      <c r="E24" s="96" t="s">
        <v>257</v>
      </c>
      <c r="F24" s="96" t="s">
        <v>257</v>
      </c>
      <c r="G24" s="97"/>
      <c r="H24" s="232"/>
      <c r="I24" s="63"/>
    </row>
    <row r="25" spans="1:9" ht="18.75" customHeight="1">
      <c r="A25" s="95" t="s">
        <v>16</v>
      </c>
      <c r="B25" s="90">
        <v>1044</v>
      </c>
      <c r="C25" s="96">
        <v>-9</v>
      </c>
      <c r="D25" s="96">
        <v>0</v>
      </c>
      <c r="E25" s="96">
        <v>-1</v>
      </c>
      <c r="F25" s="96">
        <v>0</v>
      </c>
      <c r="G25" s="97"/>
      <c r="H25" s="232"/>
      <c r="I25" s="63"/>
    </row>
    <row r="26" spans="1:9" ht="18.75" customHeight="1">
      <c r="A26" s="95" t="s">
        <v>17</v>
      </c>
      <c r="B26" s="90">
        <v>1045</v>
      </c>
      <c r="C26" s="96" t="s">
        <v>257</v>
      </c>
      <c r="D26" s="96"/>
      <c r="E26" s="96" t="s">
        <v>257</v>
      </c>
      <c r="F26" s="96"/>
      <c r="G26" s="97"/>
      <c r="H26" s="232"/>
      <c r="I26" s="63"/>
    </row>
    <row r="27" spans="1:9" s="1" customFormat="1" ht="16.5" customHeight="1">
      <c r="A27" s="95" t="s">
        <v>31</v>
      </c>
      <c r="B27" s="90">
        <v>1046</v>
      </c>
      <c r="C27" s="96" t="s">
        <v>492</v>
      </c>
      <c r="D27" s="96">
        <f>-3+-6</f>
        <v>-9</v>
      </c>
      <c r="E27" s="96">
        <v>-1</v>
      </c>
      <c r="F27" s="96">
        <v>-6</v>
      </c>
      <c r="G27" s="97"/>
      <c r="H27" s="232"/>
      <c r="I27" s="63"/>
    </row>
    <row r="28" spans="1:9" s="1" customFormat="1" ht="16.5" customHeight="1">
      <c r="A28" s="95" t="s">
        <v>32</v>
      </c>
      <c r="B28" s="90">
        <v>1047</v>
      </c>
      <c r="C28" s="96">
        <v>-25</v>
      </c>
      <c r="D28" s="96">
        <f>-9+-9+-9</f>
        <v>-27</v>
      </c>
      <c r="E28" s="96">
        <v>-10</v>
      </c>
      <c r="F28" s="96">
        <v>-9</v>
      </c>
      <c r="G28" s="97"/>
      <c r="H28" s="232"/>
      <c r="I28" s="63"/>
    </row>
    <row r="29" spans="1:9" s="1" customFormat="1" ht="15" customHeight="1">
      <c r="A29" s="95" t="s">
        <v>33</v>
      </c>
      <c r="B29" s="90">
        <v>1048</v>
      </c>
      <c r="C29" s="96">
        <v>-4462</v>
      </c>
      <c r="D29" s="96">
        <f>-1653+-1630+-1720</f>
        <v>-5003</v>
      </c>
      <c r="E29" s="96">
        <v>-1475</v>
      </c>
      <c r="F29" s="96">
        <v>-1720</v>
      </c>
      <c r="G29" s="97"/>
      <c r="H29" s="232"/>
      <c r="I29" s="63"/>
    </row>
    <row r="30" spans="1:9" s="1" customFormat="1" ht="15" customHeight="1">
      <c r="A30" s="95" t="s">
        <v>34</v>
      </c>
      <c r="B30" s="90">
        <v>1049</v>
      </c>
      <c r="C30" s="96">
        <v>-998</v>
      </c>
      <c r="D30" s="96">
        <f>-374+-359+-378</f>
        <v>-1111</v>
      </c>
      <c r="E30" s="96">
        <v>-325</v>
      </c>
      <c r="F30" s="96">
        <v>-378</v>
      </c>
      <c r="G30" s="97"/>
      <c r="H30" s="232"/>
      <c r="I30" s="63"/>
    </row>
    <row r="31" spans="1:9" s="1" customFormat="1" ht="30.75" customHeight="1">
      <c r="A31" s="95" t="s">
        <v>35</v>
      </c>
      <c r="B31" s="90">
        <v>1050</v>
      </c>
      <c r="C31" s="96">
        <v>-7</v>
      </c>
      <c r="D31" s="96">
        <f>-2+-2</f>
        <v>-4</v>
      </c>
      <c r="E31" s="96" t="s">
        <v>492</v>
      </c>
      <c r="F31" s="96"/>
      <c r="G31" s="97"/>
      <c r="H31" s="232"/>
      <c r="I31" s="63"/>
    </row>
    <row r="32" spans="1:9" s="1" customFormat="1" ht="46.5" customHeight="1">
      <c r="A32" s="95" t="s">
        <v>36</v>
      </c>
      <c r="B32" s="90">
        <v>1051</v>
      </c>
      <c r="C32" s="96" t="s">
        <v>257</v>
      </c>
      <c r="D32" s="96"/>
      <c r="E32" s="96" t="s">
        <v>257</v>
      </c>
      <c r="F32" s="96"/>
      <c r="G32" s="97"/>
      <c r="H32" s="232"/>
      <c r="I32" s="63"/>
    </row>
    <row r="33" spans="1:9" s="1" customFormat="1" ht="33.75" customHeight="1">
      <c r="A33" s="95" t="s">
        <v>37</v>
      </c>
      <c r="B33" s="90">
        <v>1052</v>
      </c>
      <c r="C33" s="96" t="s">
        <v>257</v>
      </c>
      <c r="D33" s="96"/>
      <c r="E33" s="96" t="s">
        <v>257</v>
      </c>
      <c r="F33" s="96"/>
      <c r="G33" s="97"/>
      <c r="H33" s="232"/>
      <c r="I33" s="63"/>
    </row>
    <row r="34" spans="1:9" s="1" customFormat="1" ht="31.5" customHeight="1">
      <c r="A34" s="95" t="s">
        <v>375</v>
      </c>
      <c r="B34" s="90">
        <v>1053</v>
      </c>
      <c r="C34" s="96" t="s">
        <v>257</v>
      </c>
      <c r="D34" s="96"/>
      <c r="E34" s="96" t="s">
        <v>257</v>
      </c>
      <c r="F34" s="96"/>
      <c r="G34" s="97"/>
      <c r="H34" s="232"/>
      <c r="I34" s="63"/>
    </row>
    <row r="35" spans="1:9" s="1" customFormat="1" ht="21.75" customHeight="1">
      <c r="A35" s="95" t="s">
        <v>38</v>
      </c>
      <c r="B35" s="90">
        <v>1054</v>
      </c>
      <c r="C35" s="96">
        <v>-77</v>
      </c>
      <c r="D35" s="96">
        <f>-16+-33+-14</f>
        <v>-63</v>
      </c>
      <c r="E35" s="96">
        <v>-39</v>
      </c>
      <c r="F35" s="96">
        <v>-14</v>
      </c>
      <c r="G35" s="97"/>
      <c r="H35" s="232"/>
      <c r="I35" s="63"/>
    </row>
    <row r="36" spans="1:9" s="1" customFormat="1" ht="20.25" customHeight="1">
      <c r="A36" s="95" t="s">
        <v>58</v>
      </c>
      <c r="B36" s="90">
        <v>1055</v>
      </c>
      <c r="C36" s="96">
        <v>-42</v>
      </c>
      <c r="D36" s="96">
        <f>-15+-16+-22</f>
        <v>-53</v>
      </c>
      <c r="E36" s="96">
        <v>-10</v>
      </c>
      <c r="F36" s="96">
        <v>-22</v>
      </c>
      <c r="G36" s="97"/>
      <c r="H36" s="232"/>
      <c r="I36" s="63"/>
    </row>
    <row r="37" spans="1:9" s="1" customFormat="1" ht="20.100000000000001" customHeight="1">
      <c r="A37" s="95" t="s">
        <v>39</v>
      </c>
      <c r="B37" s="90">
        <v>1056</v>
      </c>
      <c r="C37" s="96">
        <v>-41</v>
      </c>
      <c r="D37" s="96">
        <f>-11+-32+-10</f>
        <v>-53</v>
      </c>
      <c r="E37" s="96">
        <v>-15</v>
      </c>
      <c r="F37" s="96">
        <v>-10</v>
      </c>
      <c r="G37" s="97"/>
      <c r="H37" s="232"/>
      <c r="I37" s="63"/>
    </row>
    <row r="38" spans="1:9" s="1" customFormat="1" ht="21.75" customHeight="1">
      <c r="A38" s="95" t="s">
        <v>40</v>
      </c>
      <c r="B38" s="90">
        <v>1057</v>
      </c>
      <c r="C38" s="96" t="s">
        <v>257</v>
      </c>
      <c r="D38" s="96" t="s">
        <v>257</v>
      </c>
      <c r="E38" s="96" t="s">
        <v>257</v>
      </c>
      <c r="F38" s="96" t="s">
        <v>257</v>
      </c>
      <c r="G38" s="97"/>
      <c r="H38" s="232"/>
      <c r="I38" s="63"/>
    </row>
    <row r="39" spans="1:9" s="1" customFormat="1" ht="30.75" customHeight="1">
      <c r="A39" s="95" t="s">
        <v>41</v>
      </c>
      <c r="B39" s="90">
        <v>1058</v>
      </c>
      <c r="C39" s="96" t="s">
        <v>257</v>
      </c>
      <c r="D39" s="96" t="s">
        <v>257</v>
      </c>
      <c r="E39" s="96" t="s">
        <v>257</v>
      </c>
      <c r="F39" s="96" t="s">
        <v>257</v>
      </c>
      <c r="G39" s="97"/>
      <c r="H39" s="232"/>
      <c r="I39" s="63"/>
    </row>
    <row r="40" spans="1:9" s="1" customFormat="1" ht="30.75" customHeight="1">
      <c r="A40" s="95" t="s">
        <v>42</v>
      </c>
      <c r="B40" s="90">
        <v>1059</v>
      </c>
      <c r="C40" s="96" t="s">
        <v>257</v>
      </c>
      <c r="D40" s="96" t="s">
        <v>257</v>
      </c>
      <c r="E40" s="96" t="s">
        <v>257</v>
      </c>
      <c r="F40" s="96" t="s">
        <v>257</v>
      </c>
      <c r="G40" s="97"/>
      <c r="H40" s="232"/>
      <c r="I40" s="63"/>
    </row>
    <row r="41" spans="1:9" s="1" customFormat="1" ht="50.25" customHeight="1">
      <c r="A41" s="95" t="s">
        <v>66</v>
      </c>
      <c r="B41" s="90">
        <v>1060</v>
      </c>
      <c r="C41" s="96" t="s">
        <v>257</v>
      </c>
      <c r="D41" s="96" t="s">
        <v>257</v>
      </c>
      <c r="E41" s="96" t="s">
        <v>257</v>
      </c>
      <c r="F41" s="96" t="s">
        <v>257</v>
      </c>
      <c r="G41" s="97"/>
      <c r="H41" s="232"/>
      <c r="I41" s="63"/>
    </row>
    <row r="42" spans="1:9" s="1" customFormat="1" ht="15" customHeight="1">
      <c r="A42" s="164" t="s">
        <v>43</v>
      </c>
      <c r="B42" s="183">
        <v>1061</v>
      </c>
      <c r="C42" s="162" t="s">
        <v>257</v>
      </c>
      <c r="D42" s="162" t="s">
        <v>257</v>
      </c>
      <c r="E42" s="162" t="s">
        <v>257</v>
      </c>
      <c r="F42" s="162" t="s">
        <v>257</v>
      </c>
      <c r="G42" s="163"/>
      <c r="H42" s="233"/>
      <c r="I42" s="63"/>
    </row>
    <row r="43" spans="1:9" s="1" customFormat="1" ht="16.5" customHeight="1">
      <c r="A43" s="95" t="s">
        <v>383</v>
      </c>
      <c r="B43" s="90">
        <v>1062</v>
      </c>
      <c r="C43" s="96">
        <v>-606</v>
      </c>
      <c r="D43" s="96">
        <f>-541+-201+-167</f>
        <v>-909</v>
      </c>
      <c r="E43" s="96">
        <v>-235</v>
      </c>
      <c r="F43" s="96">
        <v>-167</v>
      </c>
      <c r="G43" s="97"/>
      <c r="H43" s="232"/>
      <c r="I43" s="63"/>
    </row>
    <row r="44" spans="1:9" ht="27.75" customHeight="1">
      <c r="A44" s="227" t="s">
        <v>384</v>
      </c>
      <c r="B44" s="178">
        <v>1070</v>
      </c>
      <c r="C44" s="192">
        <f>SUM(C47:C51)</f>
        <v>0</v>
      </c>
      <c r="D44" s="192">
        <v>0</v>
      </c>
      <c r="E44" s="192">
        <f>SUM(E47:E51)</f>
        <v>0</v>
      </c>
      <c r="F44" s="192">
        <f>SUM(F47:F51)</f>
        <v>0</v>
      </c>
      <c r="G44" s="192">
        <f>F44-E44</f>
        <v>0</v>
      </c>
      <c r="H44" s="231" t="e">
        <f>F44/E44*100</f>
        <v>#DIV/0!</v>
      </c>
      <c r="I44" s="63"/>
    </row>
    <row r="45" spans="1:9" ht="22.5" customHeight="1">
      <c r="A45" s="95" t="s">
        <v>33</v>
      </c>
      <c r="B45" s="90">
        <v>1071</v>
      </c>
      <c r="C45" s="96" t="s">
        <v>257</v>
      </c>
      <c r="D45" s="96" t="s">
        <v>257</v>
      </c>
      <c r="E45" s="96" t="s">
        <v>257</v>
      </c>
      <c r="F45" s="96" t="s">
        <v>257</v>
      </c>
      <c r="G45" s="97"/>
      <c r="H45" s="232"/>
      <c r="I45" s="63"/>
    </row>
    <row r="46" spans="1:9" ht="20.25" customHeight="1">
      <c r="A46" s="95" t="s">
        <v>34</v>
      </c>
      <c r="B46" s="90">
        <v>1072</v>
      </c>
      <c r="C46" s="96" t="s">
        <v>257</v>
      </c>
      <c r="D46" s="96" t="s">
        <v>257</v>
      </c>
      <c r="E46" s="96" t="s">
        <v>257</v>
      </c>
      <c r="F46" s="96" t="s">
        <v>257</v>
      </c>
      <c r="G46" s="97"/>
      <c r="H46" s="232"/>
      <c r="I46" s="63"/>
    </row>
    <row r="47" spans="1:9" s="1" customFormat="1" ht="21" customHeight="1">
      <c r="A47" s="95" t="s">
        <v>130</v>
      </c>
      <c r="B47" s="90">
        <v>1073</v>
      </c>
      <c r="C47" s="96" t="s">
        <v>257</v>
      </c>
      <c r="D47" s="96" t="s">
        <v>257</v>
      </c>
      <c r="E47" s="96" t="s">
        <v>257</v>
      </c>
      <c r="F47" s="96" t="s">
        <v>257</v>
      </c>
      <c r="G47" s="97"/>
      <c r="H47" s="232"/>
      <c r="I47" s="63"/>
    </row>
    <row r="48" spans="1:9" s="1" customFormat="1" ht="29.25" customHeight="1">
      <c r="A48" s="95" t="s">
        <v>55</v>
      </c>
      <c r="B48" s="90">
        <v>1074</v>
      </c>
      <c r="C48" s="96" t="s">
        <v>257</v>
      </c>
      <c r="D48" s="96" t="s">
        <v>257</v>
      </c>
      <c r="E48" s="96" t="s">
        <v>257</v>
      </c>
      <c r="F48" s="96" t="s">
        <v>257</v>
      </c>
      <c r="G48" s="97"/>
      <c r="H48" s="232"/>
      <c r="I48" s="63"/>
    </row>
    <row r="49" spans="1:9" s="1" customFormat="1" ht="19.5" customHeight="1">
      <c r="A49" s="95" t="s">
        <v>69</v>
      </c>
      <c r="B49" s="90">
        <v>1075</v>
      </c>
      <c r="C49" s="96" t="s">
        <v>257</v>
      </c>
      <c r="D49" s="96" t="s">
        <v>257</v>
      </c>
      <c r="E49" s="96" t="s">
        <v>257</v>
      </c>
      <c r="F49" s="96" t="s">
        <v>257</v>
      </c>
      <c r="G49" s="97"/>
      <c r="H49" s="232"/>
      <c r="I49" s="63"/>
    </row>
    <row r="50" spans="1:9" s="1" customFormat="1" ht="17.25" customHeight="1">
      <c r="A50" s="95" t="s">
        <v>131</v>
      </c>
      <c r="B50" s="90">
        <v>1076</v>
      </c>
      <c r="C50" s="96" t="s">
        <v>257</v>
      </c>
      <c r="D50" s="96" t="s">
        <v>257</v>
      </c>
      <c r="E50" s="96" t="s">
        <v>257</v>
      </c>
      <c r="F50" s="96" t="s">
        <v>257</v>
      </c>
      <c r="G50" s="97"/>
      <c r="H50" s="232"/>
      <c r="I50" s="63"/>
    </row>
    <row r="51" spans="1:9" s="1" customFormat="1" ht="24.75" customHeight="1">
      <c r="A51" s="95" t="s">
        <v>385</v>
      </c>
      <c r="B51" s="90">
        <v>1077</v>
      </c>
      <c r="C51" s="74" t="s">
        <v>257</v>
      </c>
      <c r="D51" s="74" t="s">
        <v>257</v>
      </c>
      <c r="E51" s="74" t="s">
        <v>257</v>
      </c>
      <c r="F51" s="74" t="s">
        <v>257</v>
      </c>
      <c r="G51" s="77"/>
      <c r="H51" s="440"/>
      <c r="I51" s="63"/>
    </row>
    <row r="52" spans="1:9" s="1" customFormat="1" ht="34.5" customHeight="1">
      <c r="A52" s="196" t="s">
        <v>386</v>
      </c>
      <c r="B52" s="178">
        <v>1080</v>
      </c>
      <c r="C52" s="192">
        <f>SUM(C53:C57)</f>
        <v>-2654</v>
      </c>
      <c r="D52" s="192">
        <f>SUM(D53:D57)</f>
        <v>-1188</v>
      </c>
      <c r="E52" s="192">
        <f>SUM(E53:E57)</f>
        <v>-5</v>
      </c>
      <c r="F52" s="192">
        <f>SUM(F53:F57)</f>
        <v>-292</v>
      </c>
      <c r="G52" s="192">
        <f>F52-E52</f>
        <v>-287</v>
      </c>
      <c r="H52" s="231">
        <f>F52/E52*100</f>
        <v>5840</v>
      </c>
      <c r="I52" s="63"/>
    </row>
    <row r="53" spans="1:9" s="1" customFormat="1" ht="20.100000000000001" customHeight="1">
      <c r="A53" s="95" t="s">
        <v>63</v>
      </c>
      <c r="B53" s="90">
        <v>1081</v>
      </c>
      <c r="C53" s="96" t="s">
        <v>257</v>
      </c>
      <c r="D53" s="96" t="s">
        <v>257</v>
      </c>
      <c r="E53" s="96" t="s">
        <v>257</v>
      </c>
      <c r="F53" s="96" t="s">
        <v>257</v>
      </c>
      <c r="G53" s="97"/>
      <c r="H53" s="232"/>
      <c r="I53" s="63"/>
    </row>
    <row r="54" spans="1:9" s="1" customFormat="1" ht="20.100000000000001" customHeight="1">
      <c r="A54" s="95" t="s">
        <v>44</v>
      </c>
      <c r="B54" s="90">
        <v>1082</v>
      </c>
      <c r="C54" s="96">
        <v>-2500</v>
      </c>
      <c r="D54" s="96">
        <f>-400+-300+-200</f>
        <v>-900</v>
      </c>
      <c r="E54" s="96" t="s">
        <v>257</v>
      </c>
      <c r="F54" s="96">
        <v>-200</v>
      </c>
      <c r="G54" s="97"/>
      <c r="H54" s="232"/>
      <c r="I54" s="63"/>
    </row>
    <row r="55" spans="1:9" s="1" customFormat="1" ht="18.75" customHeight="1">
      <c r="A55" s="95" t="s">
        <v>53</v>
      </c>
      <c r="B55" s="90">
        <v>1083</v>
      </c>
      <c r="C55" s="96" t="s">
        <v>257</v>
      </c>
      <c r="D55" s="96" t="s">
        <v>257</v>
      </c>
      <c r="E55" s="96" t="s">
        <v>257</v>
      </c>
      <c r="F55" s="96" t="s">
        <v>257</v>
      </c>
      <c r="G55" s="97"/>
      <c r="H55" s="232"/>
      <c r="I55" s="63"/>
    </row>
    <row r="56" spans="1:9" s="1" customFormat="1" ht="20.100000000000001" customHeight="1">
      <c r="A56" s="95" t="s">
        <v>157</v>
      </c>
      <c r="B56" s="90">
        <v>1084</v>
      </c>
      <c r="C56" s="96" t="s">
        <v>257</v>
      </c>
      <c r="D56" s="96" t="s">
        <v>257</v>
      </c>
      <c r="E56" s="96" t="s">
        <v>257</v>
      </c>
      <c r="F56" s="96" t="s">
        <v>257</v>
      </c>
      <c r="G56" s="97"/>
      <c r="H56" s="232"/>
      <c r="I56" s="63"/>
    </row>
    <row r="57" spans="1:9" s="1" customFormat="1" ht="21.75" customHeight="1">
      <c r="A57" s="95" t="s">
        <v>387</v>
      </c>
      <c r="B57" s="90">
        <v>1085</v>
      </c>
      <c r="C57" s="96">
        <v>-154</v>
      </c>
      <c r="D57" s="96">
        <f>-96+-100+-92</f>
        <v>-288</v>
      </c>
      <c r="E57" s="96">
        <v>-5</v>
      </c>
      <c r="F57" s="96">
        <v>-92</v>
      </c>
      <c r="G57" s="97"/>
      <c r="H57" s="232"/>
      <c r="I57" s="63"/>
    </row>
    <row r="58" spans="1:9" s="4" customFormat="1" ht="38.25" customHeight="1">
      <c r="A58" s="184" t="s">
        <v>2</v>
      </c>
      <c r="B58" s="178">
        <v>1100</v>
      </c>
      <c r="C58" s="145">
        <f>C17+C19+C21+C44+C52</f>
        <v>2230</v>
      </c>
      <c r="D58" s="145">
        <f>D17+D19+D21+D44+D52</f>
        <v>1378</v>
      </c>
      <c r="E58" s="145">
        <f>E17+E19+E21+E44+E52</f>
        <v>28</v>
      </c>
      <c r="F58" s="145">
        <f>F17+F19+F21+F44+F52</f>
        <v>669</v>
      </c>
      <c r="G58" s="145">
        <f t="shared" ref="G58:G73" si="2">F58-E58</f>
        <v>641</v>
      </c>
      <c r="H58" s="231">
        <f>F58/E58*100</f>
        <v>2389.2857142857142</v>
      </c>
      <c r="I58" s="64"/>
    </row>
    <row r="59" spans="1:9" ht="33.75" customHeight="1">
      <c r="A59" s="438" t="s">
        <v>389</v>
      </c>
      <c r="B59" s="90">
        <v>1110</v>
      </c>
      <c r="C59" s="74"/>
      <c r="D59" s="74"/>
      <c r="E59" s="74"/>
      <c r="F59" s="74"/>
      <c r="G59" s="77">
        <f t="shared" si="2"/>
        <v>0</v>
      </c>
      <c r="H59" s="440"/>
      <c r="I59" s="63"/>
    </row>
    <row r="60" spans="1:9" ht="24" customHeight="1">
      <c r="A60" s="438" t="s">
        <v>388</v>
      </c>
      <c r="B60" s="90">
        <v>1120</v>
      </c>
      <c r="C60" s="74"/>
      <c r="D60" s="74"/>
      <c r="E60" s="74"/>
      <c r="F60" s="74"/>
      <c r="G60" s="77">
        <f t="shared" si="2"/>
        <v>0</v>
      </c>
      <c r="H60" s="440"/>
      <c r="I60" s="63"/>
    </row>
    <row r="61" spans="1:9" ht="36" customHeight="1">
      <c r="A61" s="438" t="s">
        <v>392</v>
      </c>
      <c r="B61" s="90">
        <v>1130</v>
      </c>
      <c r="C61" s="74" t="s">
        <v>257</v>
      </c>
      <c r="D61" s="74"/>
      <c r="E61" s="74" t="s">
        <v>257</v>
      </c>
      <c r="F61" s="74" t="s">
        <v>257</v>
      </c>
      <c r="G61" s="77"/>
      <c r="H61" s="440"/>
      <c r="I61" s="63"/>
    </row>
    <row r="62" spans="1:9" ht="24.75" customHeight="1">
      <c r="A62" s="438" t="s">
        <v>394</v>
      </c>
      <c r="B62" s="90">
        <v>1140</v>
      </c>
      <c r="C62" s="74" t="s">
        <v>257</v>
      </c>
      <c r="D62" s="74"/>
      <c r="E62" s="74" t="s">
        <v>257</v>
      </c>
      <c r="F62" s="74" t="s">
        <v>257</v>
      </c>
      <c r="G62" s="77"/>
      <c r="H62" s="440"/>
      <c r="I62" s="63"/>
    </row>
    <row r="63" spans="1:9" ht="26.25" customHeight="1">
      <c r="A63" s="438" t="s">
        <v>393</v>
      </c>
      <c r="B63" s="90">
        <v>1150</v>
      </c>
      <c r="C63" s="74"/>
      <c r="D63" s="74">
        <v>567</v>
      </c>
      <c r="E63" s="74"/>
      <c r="F63" s="74">
        <v>567</v>
      </c>
      <c r="G63" s="77">
        <f t="shared" si="2"/>
        <v>567</v>
      </c>
      <c r="H63" s="440"/>
      <c r="I63" s="63"/>
    </row>
    <row r="64" spans="1:9" ht="18.75" customHeight="1">
      <c r="A64" s="95" t="s">
        <v>157</v>
      </c>
      <c r="B64" s="90">
        <v>1151</v>
      </c>
      <c r="C64" s="96"/>
      <c r="D64" s="96"/>
      <c r="E64" s="96"/>
      <c r="F64" s="96"/>
      <c r="G64" s="97">
        <f t="shared" si="2"/>
        <v>0</v>
      </c>
      <c r="H64" s="232"/>
      <c r="I64" s="63"/>
    </row>
    <row r="65" spans="1:9" ht="28.5" customHeight="1">
      <c r="A65" s="438" t="s">
        <v>395</v>
      </c>
      <c r="B65" s="90">
        <v>1160</v>
      </c>
      <c r="C65" s="74" t="s">
        <v>257</v>
      </c>
      <c r="D65" s="74">
        <v>-567</v>
      </c>
      <c r="E65" s="74" t="s">
        <v>257</v>
      </c>
      <c r="F65" s="74">
        <v>-567</v>
      </c>
      <c r="G65" s="77"/>
      <c r="H65" s="440"/>
      <c r="I65" s="63"/>
    </row>
    <row r="66" spans="1:9" ht="18.75" customHeight="1">
      <c r="A66" s="95" t="s">
        <v>157</v>
      </c>
      <c r="B66" s="90">
        <v>1161</v>
      </c>
      <c r="C66" s="96" t="s">
        <v>257</v>
      </c>
      <c r="D66" s="96"/>
      <c r="E66" s="96" t="s">
        <v>257</v>
      </c>
      <c r="F66" s="96" t="s">
        <v>257</v>
      </c>
      <c r="G66" s="97"/>
      <c r="H66" s="232"/>
      <c r="I66" s="63"/>
    </row>
    <row r="67" spans="1:9" s="4" customFormat="1" ht="39" customHeight="1">
      <c r="A67" s="184" t="s">
        <v>80</v>
      </c>
      <c r="B67" s="178">
        <v>1170</v>
      </c>
      <c r="C67" s="145">
        <f>SUM(C58,C59,C60,C61,C62,C63,C65)</f>
        <v>2230</v>
      </c>
      <c r="D67" s="145">
        <f>SUM(D58,D59,D60,D61,D62,D63,D65)</f>
        <v>1378</v>
      </c>
      <c r="E67" s="145">
        <f>SUM(E58,E59,E60,E61,E62,E63,E65)</f>
        <v>28</v>
      </c>
      <c r="F67" s="145">
        <f>SUM(F58,F59,F60,F61,F62,F63,F65)</f>
        <v>669</v>
      </c>
      <c r="G67" s="145">
        <f t="shared" si="2"/>
        <v>641</v>
      </c>
      <c r="H67" s="231">
        <f>F67/E67*100</f>
        <v>2389.2857142857142</v>
      </c>
      <c r="I67" s="64"/>
    </row>
    <row r="68" spans="1:9" ht="33.75" customHeight="1">
      <c r="A68" s="441" t="s">
        <v>103</v>
      </c>
      <c r="B68" s="90">
        <v>1180</v>
      </c>
      <c r="C68" s="74">
        <v>-865</v>
      </c>
      <c r="D68" s="74">
        <f>-138+-117+-158</f>
        <v>-413</v>
      </c>
      <c r="E68" s="276">
        <v>-5</v>
      </c>
      <c r="F68" s="74">
        <v>-158</v>
      </c>
      <c r="G68" s="77">
        <f t="shared" si="2"/>
        <v>-153</v>
      </c>
      <c r="H68" s="440"/>
      <c r="I68" s="63"/>
    </row>
    <row r="69" spans="1:9" ht="38.25" customHeight="1">
      <c r="A69" s="441" t="s">
        <v>104</v>
      </c>
      <c r="B69" s="90">
        <v>1190</v>
      </c>
      <c r="C69" s="74"/>
      <c r="D69" s="74"/>
      <c r="E69" s="74"/>
      <c r="F69" s="74"/>
      <c r="G69" s="77">
        <f t="shared" si="2"/>
        <v>0</v>
      </c>
      <c r="H69" s="440"/>
      <c r="I69" s="63"/>
    </row>
    <row r="70" spans="1:9" s="4" customFormat="1" ht="40.5" customHeight="1">
      <c r="A70" s="184" t="s">
        <v>390</v>
      </c>
      <c r="B70" s="178">
        <v>1200</v>
      </c>
      <c r="C70" s="145">
        <f>SUM(C67,C68,C69)</f>
        <v>1365</v>
      </c>
      <c r="D70" s="145">
        <f>SUM(D67,D68,D69)</f>
        <v>965</v>
      </c>
      <c r="E70" s="145">
        <f>SUM(E67,E68,E69)</f>
        <v>23</v>
      </c>
      <c r="F70" s="145">
        <f>SUM(F67,F68,F69)</f>
        <v>511</v>
      </c>
      <c r="G70" s="145">
        <f t="shared" si="2"/>
        <v>488</v>
      </c>
      <c r="H70" s="231">
        <f>F70/E70*100</f>
        <v>2221.7391304347825</v>
      </c>
      <c r="I70" s="64"/>
    </row>
    <row r="71" spans="1:9" ht="24.75" customHeight="1">
      <c r="A71" s="441" t="s">
        <v>19</v>
      </c>
      <c r="B71" s="439">
        <v>1201</v>
      </c>
      <c r="C71" s="74">
        <v>1365</v>
      </c>
      <c r="D71" s="74">
        <v>965</v>
      </c>
      <c r="E71" s="74">
        <v>23</v>
      </c>
      <c r="F71" s="74">
        <v>511</v>
      </c>
      <c r="G71" s="77">
        <f t="shared" si="2"/>
        <v>488</v>
      </c>
      <c r="H71" s="440"/>
      <c r="I71" s="442"/>
    </row>
    <row r="72" spans="1:9" ht="21" customHeight="1">
      <c r="A72" s="441" t="s">
        <v>20</v>
      </c>
      <c r="B72" s="439">
        <v>1202</v>
      </c>
      <c r="C72" s="74">
        <v>0</v>
      </c>
      <c r="D72" s="74">
        <v>0</v>
      </c>
      <c r="E72" s="74" t="s">
        <v>257</v>
      </c>
      <c r="F72" s="74">
        <v>0</v>
      </c>
      <c r="G72" s="77"/>
      <c r="H72" s="440"/>
      <c r="I72" s="442"/>
    </row>
    <row r="73" spans="1:9" ht="19.5" customHeight="1">
      <c r="A73" s="95" t="s">
        <v>187</v>
      </c>
      <c r="B73" s="90">
        <v>1210</v>
      </c>
      <c r="C73" s="96"/>
      <c r="D73" s="96"/>
      <c r="E73" s="96"/>
      <c r="F73" s="96"/>
      <c r="G73" s="97">
        <f t="shared" si="2"/>
        <v>0</v>
      </c>
      <c r="H73" s="232"/>
      <c r="I73" s="63"/>
    </row>
    <row r="74" spans="1:9" s="4" customFormat="1" ht="27.75" customHeight="1">
      <c r="A74" s="535" t="s">
        <v>201</v>
      </c>
      <c r="B74" s="535"/>
      <c r="C74" s="535"/>
      <c r="D74" s="535"/>
      <c r="E74" s="535"/>
      <c r="F74" s="535"/>
      <c r="G74" s="535"/>
      <c r="H74" s="535"/>
      <c r="I74" s="535"/>
    </row>
    <row r="75" spans="1:9" ht="36" customHeight="1">
      <c r="A75" s="56" t="s">
        <v>264</v>
      </c>
      <c r="B75" s="439">
        <v>1300</v>
      </c>
      <c r="C75" s="77">
        <f>SUM(C19,C52)</f>
        <v>-2554</v>
      </c>
      <c r="D75" s="77">
        <f>SUM(D19,D52)</f>
        <v>-925</v>
      </c>
      <c r="E75" s="77">
        <f>SUM(E19,E52)</f>
        <v>-5</v>
      </c>
      <c r="F75" s="77">
        <f>SUM(F19,F52)</f>
        <v>-223</v>
      </c>
      <c r="G75" s="77">
        <f>F75-E75</f>
        <v>-218</v>
      </c>
      <c r="H75" s="231">
        <f>F75/E75*100</f>
        <v>4460</v>
      </c>
      <c r="I75" s="442"/>
    </row>
    <row r="76" spans="1:9" ht="54.75" customHeight="1">
      <c r="A76" s="59" t="s">
        <v>262</v>
      </c>
      <c r="B76" s="439">
        <v>1310</v>
      </c>
      <c r="C76" s="77">
        <f>SUM(C59,C60,C61,C62)</f>
        <v>0</v>
      </c>
      <c r="D76" s="77"/>
      <c r="E76" s="77">
        <f>SUM(E59,E60,E61,E62)</f>
        <v>0</v>
      </c>
      <c r="F76" s="77">
        <f>SUM(F59,F60,F61,F62)</f>
        <v>0</v>
      </c>
      <c r="G76" s="77">
        <f>F76-E76</f>
        <v>0</v>
      </c>
      <c r="H76" s="231" t="e">
        <f t="shared" ref="H76:H88" si="3">F76/E76*100</f>
        <v>#DIV/0!</v>
      </c>
      <c r="I76" s="442"/>
    </row>
    <row r="77" spans="1:9" ht="35.25" customHeight="1">
      <c r="A77" s="56" t="s">
        <v>263</v>
      </c>
      <c r="B77" s="439">
        <v>1320</v>
      </c>
      <c r="C77" s="77">
        <f>SUM(C63,C65)</f>
        <v>0</v>
      </c>
      <c r="D77" s="77"/>
      <c r="E77" s="77">
        <f>SUM(E63,E65)</f>
        <v>0</v>
      </c>
      <c r="F77" s="77">
        <f>SUM(F63,F65)</f>
        <v>0</v>
      </c>
      <c r="G77" s="77">
        <f>F77-E77</f>
        <v>0</v>
      </c>
      <c r="H77" s="231" t="e">
        <f t="shared" si="3"/>
        <v>#DIV/0!</v>
      </c>
      <c r="I77" s="442"/>
    </row>
    <row r="78" spans="1:9" ht="30" customHeight="1">
      <c r="A78" s="181" t="s">
        <v>13</v>
      </c>
      <c r="B78" s="182">
        <v>1330</v>
      </c>
      <c r="C78" s="192">
        <f>C7+C19+C59+C60+C63</f>
        <v>44583</v>
      </c>
      <c r="D78" s="192">
        <f>D7+D19+D59+D60+D63</f>
        <v>47073</v>
      </c>
      <c r="E78" s="192">
        <f>E7+E19+E59+E60+E63</f>
        <v>13949</v>
      </c>
      <c r="F78" s="192">
        <f>F7+F19+F59+F60+F63</f>
        <v>16311</v>
      </c>
      <c r="G78" s="192">
        <f>F78-E78</f>
        <v>2362</v>
      </c>
      <c r="H78" s="231">
        <f t="shared" si="3"/>
        <v>116.93311348483762</v>
      </c>
      <c r="I78" s="63"/>
    </row>
    <row r="79" spans="1:9" ht="30" customHeight="1">
      <c r="A79" s="181" t="s">
        <v>89</v>
      </c>
      <c r="B79" s="182">
        <v>1340</v>
      </c>
      <c r="C79" s="192">
        <f>C8+C21+C68+C52</f>
        <v>-43218</v>
      </c>
      <c r="D79" s="192">
        <f>D8+D21+D68+D52+D65</f>
        <v>-46108</v>
      </c>
      <c r="E79" s="192">
        <f>E8+E21+E68+E52</f>
        <v>-13926</v>
      </c>
      <c r="F79" s="192">
        <f t="shared" ref="F79" si="4">F8+F21+F68+F52+F65</f>
        <v>-15800</v>
      </c>
      <c r="G79" s="192">
        <f>F79-E79</f>
        <v>-1874</v>
      </c>
      <c r="H79" s="231">
        <f t="shared" si="3"/>
        <v>113.45684331466322</v>
      </c>
      <c r="I79" s="63"/>
    </row>
    <row r="80" spans="1:9" ht="50.25" customHeight="1">
      <c r="A80" s="532" t="s">
        <v>166</v>
      </c>
      <c r="B80" s="533"/>
      <c r="C80" s="533"/>
      <c r="D80" s="533"/>
      <c r="E80" s="533"/>
      <c r="F80" s="533"/>
      <c r="G80" s="533"/>
      <c r="H80" s="533"/>
      <c r="I80" s="534"/>
    </row>
    <row r="81" spans="1:9" ht="25.5" customHeight="1">
      <c r="A81" s="441" t="s">
        <v>202</v>
      </c>
      <c r="B81" s="90">
        <v>1500</v>
      </c>
      <c r="C81" s="74">
        <v>10344</v>
      </c>
      <c r="D81" s="74">
        <f>3401+4148+4072</f>
        <v>11621</v>
      </c>
      <c r="E81" s="74">
        <v>3266</v>
      </c>
      <c r="F81" s="74">
        <v>4072</v>
      </c>
      <c r="G81" s="77">
        <f t="shared" ref="G81:G88" si="5">F81-E81</f>
        <v>806</v>
      </c>
      <c r="H81" s="231">
        <f t="shared" si="3"/>
        <v>124.67850581751378</v>
      </c>
      <c r="I81" s="63"/>
    </row>
    <row r="82" spans="1:9" ht="20.25" customHeight="1">
      <c r="A82" s="95" t="s">
        <v>203</v>
      </c>
      <c r="B82" s="91">
        <v>1501</v>
      </c>
      <c r="C82" s="96">
        <v>2965</v>
      </c>
      <c r="D82" s="96">
        <f>D81-D83</f>
        <v>9174</v>
      </c>
      <c r="E82" s="96">
        <v>2398</v>
      </c>
      <c r="F82" s="96">
        <f>F81-F83</f>
        <v>3183</v>
      </c>
      <c r="G82" s="97">
        <f t="shared" si="5"/>
        <v>785</v>
      </c>
      <c r="H82" s="231">
        <f t="shared" si="3"/>
        <v>132.73561301084237</v>
      </c>
      <c r="I82" s="443"/>
    </row>
    <row r="83" spans="1:9" ht="19.5" customHeight="1">
      <c r="A83" s="95" t="s">
        <v>23</v>
      </c>
      <c r="B83" s="91">
        <v>1502</v>
      </c>
      <c r="C83" s="96">
        <v>2367</v>
      </c>
      <c r="D83" s="96">
        <f>678+880+889</f>
        <v>2447</v>
      </c>
      <c r="E83" s="96">
        <v>868</v>
      </c>
      <c r="F83" s="96">
        <v>889</v>
      </c>
      <c r="G83" s="97">
        <f t="shared" si="5"/>
        <v>21</v>
      </c>
      <c r="H83" s="231">
        <f t="shared" si="3"/>
        <v>102.41935483870968</v>
      </c>
      <c r="I83" s="443"/>
    </row>
    <row r="84" spans="1:9" ht="24.75" customHeight="1">
      <c r="A84" s="441" t="s">
        <v>3</v>
      </c>
      <c r="B84" s="92">
        <v>1510</v>
      </c>
      <c r="C84" s="74">
        <v>23383</v>
      </c>
      <c r="D84" s="74">
        <f>8598+8652+8547</f>
        <v>25797</v>
      </c>
      <c r="E84" s="74">
        <v>8388</v>
      </c>
      <c r="F84" s="74">
        <v>8547</v>
      </c>
      <c r="G84" s="77">
        <f t="shared" si="5"/>
        <v>159</v>
      </c>
      <c r="H84" s="231">
        <f t="shared" si="3"/>
        <v>101.89556509298998</v>
      </c>
      <c r="I84" s="63"/>
    </row>
    <row r="85" spans="1:9" ht="24" customHeight="1">
      <c r="A85" s="441" t="s">
        <v>4</v>
      </c>
      <c r="B85" s="92">
        <v>1520</v>
      </c>
      <c r="C85" s="74">
        <v>5122</v>
      </c>
      <c r="D85" s="74">
        <f>1895+1900+1847</f>
        <v>5642</v>
      </c>
      <c r="E85" s="74">
        <v>1846</v>
      </c>
      <c r="F85" s="74">
        <v>1847</v>
      </c>
      <c r="G85" s="77">
        <f t="shared" si="5"/>
        <v>1</v>
      </c>
      <c r="H85" s="231">
        <f t="shared" si="3"/>
        <v>100.05417118093175</v>
      </c>
      <c r="I85" s="63"/>
    </row>
    <row r="86" spans="1:9" ht="18.75" customHeight="1">
      <c r="A86" s="441" t="s">
        <v>5</v>
      </c>
      <c r="B86" s="92">
        <v>1530</v>
      </c>
      <c r="C86" s="74">
        <v>217</v>
      </c>
      <c r="D86" s="74">
        <f>59+61+66</f>
        <v>186</v>
      </c>
      <c r="E86" s="74">
        <v>94</v>
      </c>
      <c r="F86" s="74">
        <v>66</v>
      </c>
      <c r="G86" s="77">
        <f t="shared" si="5"/>
        <v>-28</v>
      </c>
      <c r="H86" s="231">
        <f t="shared" si="3"/>
        <v>70.212765957446805</v>
      </c>
      <c r="I86" s="63"/>
    </row>
    <row r="87" spans="1:9" ht="24" customHeight="1">
      <c r="A87" s="441" t="s">
        <v>24</v>
      </c>
      <c r="B87" s="92">
        <v>1540</v>
      </c>
      <c r="C87" s="74">
        <v>3287</v>
      </c>
      <c r="D87" s="74">
        <f>646+693+1110</f>
        <v>2449</v>
      </c>
      <c r="E87" s="74">
        <v>327</v>
      </c>
      <c r="F87" s="74">
        <v>1110</v>
      </c>
      <c r="G87" s="77">
        <f t="shared" si="5"/>
        <v>783</v>
      </c>
      <c r="H87" s="231">
        <f t="shared" si="3"/>
        <v>339.44954128440367</v>
      </c>
      <c r="I87" s="63"/>
    </row>
    <row r="88" spans="1:9" s="4" customFormat="1" ht="23.25" customHeight="1">
      <c r="A88" s="438" t="s">
        <v>49</v>
      </c>
      <c r="B88" s="93">
        <v>1550</v>
      </c>
      <c r="C88" s="192">
        <f>SUM(C81,C84:C87)</f>
        <v>42353</v>
      </c>
      <c r="D88" s="192">
        <f>SUM(D81,D84:D87)</f>
        <v>45695</v>
      </c>
      <c r="E88" s="192">
        <f>SUM(E81,E84:E87)</f>
        <v>13921</v>
      </c>
      <c r="F88" s="192">
        <f>SUM(F81,F84:F87)</f>
        <v>15642</v>
      </c>
      <c r="G88" s="192">
        <f t="shared" si="5"/>
        <v>1721</v>
      </c>
      <c r="H88" s="231">
        <f t="shared" si="3"/>
        <v>112.36261762804396</v>
      </c>
      <c r="I88" s="64"/>
    </row>
    <row r="89" spans="1:9" ht="6.75" customHeight="1">
      <c r="A89" s="23"/>
    </row>
    <row r="90" spans="1:9" ht="29.25" customHeight="1">
      <c r="A90" s="85" t="s">
        <v>497</v>
      </c>
      <c r="B90" s="493" t="s">
        <v>296</v>
      </c>
      <c r="C90" s="493"/>
      <c r="D90" s="143"/>
      <c r="E90" s="87"/>
      <c r="F90" s="500" t="s">
        <v>569</v>
      </c>
      <c r="G90" s="500"/>
      <c r="H90" s="500"/>
      <c r="I90" s="2"/>
    </row>
    <row r="91" spans="1:9" s="1" customFormat="1" ht="21.75" customHeight="1">
      <c r="A91" s="104" t="s">
        <v>237</v>
      </c>
      <c r="B91" s="524" t="s">
        <v>236</v>
      </c>
      <c r="C91" s="524"/>
      <c r="D91" s="221"/>
      <c r="E91" s="105"/>
      <c r="F91" s="531" t="s">
        <v>85</v>
      </c>
      <c r="G91" s="531"/>
      <c r="H91" s="531"/>
    </row>
    <row r="92" spans="1:9">
      <c r="A92" s="94" t="s">
        <v>570</v>
      </c>
      <c r="B92" s="88"/>
      <c r="C92" s="88"/>
      <c r="D92" s="88"/>
      <c r="E92" s="88"/>
      <c r="F92" s="88"/>
      <c r="G92" s="88"/>
      <c r="H92" s="235"/>
    </row>
    <row r="93" spans="1:9">
      <c r="A93" s="23"/>
    </row>
    <row r="94" spans="1:9">
      <c r="A94" s="23"/>
    </row>
    <row r="95" spans="1:9">
      <c r="A95" s="23"/>
    </row>
    <row r="96" spans="1:9">
      <c r="A96" s="23"/>
    </row>
    <row r="97" spans="1:1">
      <c r="A97" s="23"/>
    </row>
    <row r="98" spans="1:1">
      <c r="A98" s="23"/>
    </row>
    <row r="99" spans="1:1">
      <c r="A99" s="23"/>
    </row>
    <row r="100" spans="1:1">
      <c r="A100" s="23"/>
    </row>
    <row r="101" spans="1:1">
      <c r="A101" s="23"/>
    </row>
    <row r="102" spans="1:1">
      <c r="A102" s="23"/>
    </row>
    <row r="103" spans="1:1">
      <c r="A103" s="23"/>
    </row>
    <row r="104" spans="1:1">
      <c r="A104" s="23"/>
    </row>
    <row r="105" spans="1:1">
      <c r="A105" s="23"/>
    </row>
    <row r="106" spans="1:1">
      <c r="A106" s="23"/>
    </row>
    <row r="107" spans="1:1">
      <c r="A107" s="23"/>
    </row>
    <row r="108" spans="1:1">
      <c r="A108" s="23"/>
    </row>
    <row r="109" spans="1:1">
      <c r="A109" s="23"/>
    </row>
    <row r="110" spans="1:1">
      <c r="A110" s="23"/>
    </row>
    <row r="111" spans="1:1">
      <c r="A111" s="23"/>
    </row>
    <row r="112" spans="1:1">
      <c r="A112" s="23"/>
    </row>
    <row r="113" spans="1:1">
      <c r="A113" s="23"/>
    </row>
    <row r="114" spans="1:1">
      <c r="A114" s="23"/>
    </row>
    <row r="115" spans="1:1">
      <c r="A115" s="23"/>
    </row>
    <row r="116" spans="1:1">
      <c r="A116" s="23"/>
    </row>
    <row r="117" spans="1:1">
      <c r="A117" s="23"/>
    </row>
    <row r="118" spans="1:1">
      <c r="A118" s="23"/>
    </row>
    <row r="119" spans="1:1">
      <c r="A119" s="23"/>
    </row>
    <row r="120" spans="1:1">
      <c r="A120" s="23"/>
    </row>
    <row r="121" spans="1:1">
      <c r="A121" s="23"/>
    </row>
    <row r="122" spans="1:1">
      <c r="A122" s="23"/>
    </row>
    <row r="123" spans="1:1">
      <c r="A123" s="23"/>
    </row>
    <row r="124" spans="1:1">
      <c r="A124" s="23"/>
    </row>
    <row r="125" spans="1:1">
      <c r="A125" s="23"/>
    </row>
    <row r="126" spans="1:1">
      <c r="A126" s="23"/>
    </row>
    <row r="127" spans="1:1">
      <c r="A127" s="23"/>
    </row>
    <row r="128" spans="1:1">
      <c r="A128" s="23"/>
    </row>
    <row r="129" spans="1:1">
      <c r="A129" s="23"/>
    </row>
    <row r="130" spans="1:1">
      <c r="A130" s="23"/>
    </row>
    <row r="131" spans="1:1">
      <c r="A131" s="23"/>
    </row>
    <row r="132" spans="1:1">
      <c r="A132" s="23"/>
    </row>
    <row r="133" spans="1:1">
      <c r="A133" s="23"/>
    </row>
    <row r="134" spans="1:1">
      <c r="A134" s="23"/>
    </row>
    <row r="135" spans="1:1">
      <c r="A135" s="23"/>
    </row>
    <row r="136" spans="1:1">
      <c r="A136" s="23"/>
    </row>
    <row r="137" spans="1:1">
      <c r="A137" s="23"/>
    </row>
    <row r="138" spans="1:1">
      <c r="A138" s="23"/>
    </row>
    <row r="139" spans="1:1">
      <c r="A139" s="23"/>
    </row>
    <row r="140" spans="1:1">
      <c r="A140" s="23"/>
    </row>
    <row r="141" spans="1:1">
      <c r="A141" s="23"/>
    </row>
    <row r="142" spans="1:1">
      <c r="A142" s="23"/>
    </row>
    <row r="143" spans="1:1">
      <c r="A143" s="23"/>
    </row>
    <row r="144" spans="1:1">
      <c r="A144" s="23"/>
    </row>
    <row r="145" spans="1:1">
      <c r="A145" s="23"/>
    </row>
    <row r="146" spans="1:1">
      <c r="A146" s="23"/>
    </row>
    <row r="147" spans="1:1">
      <c r="A147" s="23"/>
    </row>
    <row r="148" spans="1:1">
      <c r="A148" s="23"/>
    </row>
    <row r="149" spans="1:1">
      <c r="A149" s="23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  <row r="184" spans="1:1">
      <c r="A184" s="39"/>
    </row>
    <row r="185" spans="1:1">
      <c r="A185" s="39"/>
    </row>
    <row r="186" spans="1:1">
      <c r="A186" s="39"/>
    </row>
    <row r="187" spans="1:1">
      <c r="A187" s="39"/>
    </row>
    <row r="188" spans="1:1">
      <c r="A188" s="39"/>
    </row>
    <row r="189" spans="1:1">
      <c r="A189" s="39"/>
    </row>
    <row r="190" spans="1:1">
      <c r="A190" s="39"/>
    </row>
    <row r="191" spans="1:1">
      <c r="A191" s="39"/>
    </row>
    <row r="192" spans="1:1">
      <c r="A192" s="39"/>
    </row>
    <row r="193" spans="1:1">
      <c r="A193" s="39"/>
    </row>
    <row r="194" spans="1:1">
      <c r="A194" s="39"/>
    </row>
    <row r="195" spans="1:1">
      <c r="A195" s="39"/>
    </row>
    <row r="196" spans="1:1">
      <c r="A196" s="39"/>
    </row>
    <row r="197" spans="1:1">
      <c r="A197" s="39"/>
    </row>
    <row r="198" spans="1:1">
      <c r="A198" s="39"/>
    </row>
    <row r="199" spans="1:1">
      <c r="A199" s="39"/>
    </row>
    <row r="200" spans="1:1">
      <c r="A200" s="39"/>
    </row>
    <row r="201" spans="1:1">
      <c r="A201" s="39"/>
    </row>
    <row r="202" spans="1:1">
      <c r="A202" s="39"/>
    </row>
    <row r="203" spans="1:1">
      <c r="A203" s="39"/>
    </row>
    <row r="204" spans="1:1">
      <c r="A204" s="39"/>
    </row>
    <row r="205" spans="1:1">
      <c r="A205" s="39"/>
    </row>
    <row r="206" spans="1:1">
      <c r="A206" s="39"/>
    </row>
    <row r="207" spans="1:1">
      <c r="A207" s="39"/>
    </row>
    <row r="208" spans="1:1">
      <c r="A208" s="39"/>
    </row>
    <row r="209" spans="1:1">
      <c r="A209" s="39"/>
    </row>
    <row r="210" spans="1:1">
      <c r="A210" s="39"/>
    </row>
    <row r="211" spans="1:1">
      <c r="A211" s="39"/>
    </row>
    <row r="212" spans="1:1">
      <c r="A212" s="39"/>
    </row>
    <row r="213" spans="1:1">
      <c r="A213" s="39"/>
    </row>
    <row r="214" spans="1:1">
      <c r="A214" s="39"/>
    </row>
    <row r="215" spans="1:1">
      <c r="A215" s="39"/>
    </row>
    <row r="216" spans="1:1">
      <c r="A216" s="39"/>
    </row>
    <row r="217" spans="1:1">
      <c r="A217" s="39"/>
    </row>
    <row r="218" spans="1:1">
      <c r="A218" s="39"/>
    </row>
    <row r="219" spans="1:1">
      <c r="A219" s="39"/>
    </row>
    <row r="220" spans="1:1">
      <c r="A220" s="39"/>
    </row>
    <row r="221" spans="1:1">
      <c r="A221" s="39"/>
    </row>
    <row r="222" spans="1:1">
      <c r="A222" s="39"/>
    </row>
    <row r="223" spans="1:1">
      <c r="A223" s="39"/>
    </row>
    <row r="224" spans="1:1">
      <c r="A224" s="39"/>
    </row>
    <row r="225" spans="1:1">
      <c r="A225" s="39"/>
    </row>
    <row r="226" spans="1:1">
      <c r="A226" s="39"/>
    </row>
    <row r="227" spans="1:1">
      <c r="A227" s="39"/>
    </row>
    <row r="228" spans="1:1">
      <c r="A228" s="39"/>
    </row>
    <row r="229" spans="1:1">
      <c r="A229" s="39"/>
    </row>
    <row r="230" spans="1:1">
      <c r="A230" s="39"/>
    </row>
    <row r="231" spans="1:1">
      <c r="A231" s="39"/>
    </row>
    <row r="232" spans="1:1">
      <c r="A232" s="39"/>
    </row>
    <row r="233" spans="1:1">
      <c r="A233" s="39"/>
    </row>
    <row r="234" spans="1:1">
      <c r="A234" s="39"/>
    </row>
    <row r="235" spans="1:1">
      <c r="A235" s="39"/>
    </row>
    <row r="236" spans="1:1">
      <c r="A236" s="39"/>
    </row>
    <row r="237" spans="1:1">
      <c r="A237" s="39"/>
    </row>
    <row r="238" spans="1:1">
      <c r="A238" s="39"/>
    </row>
    <row r="239" spans="1:1">
      <c r="A239" s="39"/>
    </row>
    <row r="240" spans="1:1">
      <c r="A240" s="39"/>
    </row>
    <row r="241" spans="1:1">
      <c r="A241" s="39"/>
    </row>
    <row r="242" spans="1:1">
      <c r="A242" s="39"/>
    </row>
    <row r="243" spans="1:1">
      <c r="A243" s="39"/>
    </row>
    <row r="244" spans="1:1">
      <c r="A244" s="39"/>
    </row>
    <row r="245" spans="1:1">
      <c r="A245" s="39"/>
    </row>
    <row r="246" spans="1:1">
      <c r="A246" s="39"/>
    </row>
    <row r="247" spans="1:1">
      <c r="A247" s="39"/>
    </row>
    <row r="248" spans="1:1">
      <c r="A248" s="39"/>
    </row>
    <row r="249" spans="1:1">
      <c r="A249" s="39"/>
    </row>
    <row r="250" spans="1:1">
      <c r="A250" s="39"/>
    </row>
    <row r="251" spans="1:1">
      <c r="A251" s="39"/>
    </row>
    <row r="252" spans="1:1">
      <c r="A252" s="39"/>
    </row>
    <row r="253" spans="1:1">
      <c r="A253" s="39"/>
    </row>
    <row r="254" spans="1:1">
      <c r="A254" s="39"/>
    </row>
    <row r="255" spans="1:1">
      <c r="A255" s="39"/>
    </row>
    <row r="256" spans="1:1">
      <c r="A256" s="39"/>
    </row>
    <row r="257" spans="1:1">
      <c r="A257" s="39"/>
    </row>
    <row r="258" spans="1:1">
      <c r="A258" s="39"/>
    </row>
    <row r="259" spans="1:1">
      <c r="A259" s="39"/>
    </row>
    <row r="260" spans="1:1">
      <c r="A260" s="39"/>
    </row>
    <row r="261" spans="1:1">
      <c r="A261" s="39"/>
    </row>
    <row r="262" spans="1:1">
      <c r="A262" s="39"/>
    </row>
    <row r="263" spans="1:1">
      <c r="A263" s="39"/>
    </row>
    <row r="264" spans="1:1">
      <c r="A264" s="39"/>
    </row>
    <row r="265" spans="1:1">
      <c r="A265" s="39"/>
    </row>
    <row r="266" spans="1:1">
      <c r="A266" s="39"/>
    </row>
    <row r="267" spans="1:1">
      <c r="A267" s="39"/>
    </row>
    <row r="268" spans="1:1">
      <c r="A268" s="39"/>
    </row>
    <row r="269" spans="1:1">
      <c r="A269" s="39"/>
    </row>
    <row r="270" spans="1:1">
      <c r="A270" s="39"/>
    </row>
    <row r="271" spans="1:1">
      <c r="A271" s="39"/>
    </row>
    <row r="272" spans="1:1">
      <c r="A272" s="39"/>
    </row>
    <row r="273" spans="1:1">
      <c r="A273" s="39"/>
    </row>
    <row r="274" spans="1:1">
      <c r="A274" s="39"/>
    </row>
    <row r="275" spans="1:1">
      <c r="A275" s="39"/>
    </row>
    <row r="276" spans="1:1">
      <c r="A276" s="39"/>
    </row>
    <row r="277" spans="1:1">
      <c r="A277" s="39"/>
    </row>
    <row r="278" spans="1:1">
      <c r="A278" s="39"/>
    </row>
    <row r="279" spans="1:1">
      <c r="A279" s="39"/>
    </row>
    <row r="280" spans="1:1">
      <c r="A280" s="39"/>
    </row>
    <row r="281" spans="1:1">
      <c r="A281" s="39"/>
    </row>
    <row r="282" spans="1:1">
      <c r="A282" s="39"/>
    </row>
    <row r="283" spans="1:1">
      <c r="A283" s="39"/>
    </row>
    <row r="284" spans="1:1">
      <c r="A284" s="39"/>
    </row>
    <row r="285" spans="1:1">
      <c r="A285" s="39"/>
    </row>
    <row r="286" spans="1:1">
      <c r="A286" s="39"/>
    </row>
    <row r="287" spans="1:1">
      <c r="A287" s="39"/>
    </row>
    <row r="288" spans="1:1">
      <c r="A288" s="39"/>
    </row>
    <row r="289" spans="1:1">
      <c r="A289" s="39"/>
    </row>
    <row r="290" spans="1:1">
      <c r="A290" s="39"/>
    </row>
    <row r="291" spans="1:1">
      <c r="A291" s="39"/>
    </row>
    <row r="292" spans="1:1">
      <c r="A292" s="39"/>
    </row>
    <row r="293" spans="1:1">
      <c r="A293" s="39"/>
    </row>
    <row r="294" spans="1:1">
      <c r="A294" s="39"/>
    </row>
    <row r="295" spans="1:1">
      <c r="A295" s="39"/>
    </row>
    <row r="296" spans="1:1">
      <c r="A296" s="39"/>
    </row>
    <row r="297" spans="1:1">
      <c r="A297" s="39"/>
    </row>
    <row r="298" spans="1:1">
      <c r="A298" s="39"/>
    </row>
    <row r="299" spans="1:1">
      <c r="A299" s="39"/>
    </row>
    <row r="300" spans="1:1">
      <c r="A300" s="39"/>
    </row>
    <row r="301" spans="1:1">
      <c r="A301" s="39"/>
    </row>
    <row r="302" spans="1:1">
      <c r="A302" s="39"/>
    </row>
    <row r="303" spans="1:1">
      <c r="A303" s="39"/>
    </row>
    <row r="304" spans="1:1">
      <c r="A304" s="39"/>
    </row>
    <row r="305" spans="1:1">
      <c r="A305" s="39"/>
    </row>
    <row r="306" spans="1:1">
      <c r="A306" s="39"/>
    </row>
    <row r="307" spans="1:1">
      <c r="A307" s="39"/>
    </row>
    <row r="308" spans="1:1">
      <c r="A308" s="39"/>
    </row>
    <row r="309" spans="1:1">
      <c r="A309" s="39"/>
    </row>
    <row r="310" spans="1:1">
      <c r="A310" s="39"/>
    </row>
    <row r="311" spans="1:1">
      <c r="A311" s="39"/>
    </row>
    <row r="312" spans="1:1">
      <c r="A312" s="39"/>
    </row>
    <row r="313" spans="1:1">
      <c r="A313" s="39"/>
    </row>
    <row r="314" spans="1:1">
      <c r="A314" s="39"/>
    </row>
    <row r="315" spans="1:1">
      <c r="A315" s="39"/>
    </row>
    <row r="316" spans="1:1">
      <c r="A316" s="39"/>
    </row>
  </sheetData>
  <mergeCells count="13">
    <mergeCell ref="B91:C91"/>
    <mergeCell ref="A1:I1"/>
    <mergeCell ref="I3:I4"/>
    <mergeCell ref="E3:H3"/>
    <mergeCell ref="C3:D3"/>
    <mergeCell ref="F91:H91"/>
    <mergeCell ref="F90:H90"/>
    <mergeCell ref="A80:I80"/>
    <mergeCell ref="B3:B4"/>
    <mergeCell ref="A3:A4"/>
    <mergeCell ref="A6:I6"/>
    <mergeCell ref="A74:I74"/>
    <mergeCell ref="B90:C90"/>
  </mergeCells>
  <phoneticPr fontId="0" type="noConversion"/>
  <pageMargins left="0.19685039370078741" right="0" top="0" bottom="0" header="0.19685039370078741" footer="0.11811023622047245"/>
  <pageSetup paperSize="9" scale="57" orientation="portrait" verticalDpi="300" r:id="rId1"/>
  <headerFooter alignWithMargins="0"/>
  <rowBreaks count="1" manualBreakCount="1">
    <brk id="40" max="8" man="1"/>
  </rowBreaks>
  <ignoredErrors>
    <ignoredError sqref="G52 G67:G71 G63:G64 G58:G60 G44 G19:G21 G17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184"/>
  <sheetViews>
    <sheetView topLeftCell="A22" zoomScaleNormal="100" zoomScaleSheetLayoutView="100" workbookViewId="0">
      <selection activeCell="D31" sqref="D31"/>
    </sheetView>
  </sheetViews>
  <sheetFormatPr defaultRowHeight="18.75"/>
  <cols>
    <col min="1" max="1" width="58.28515625" style="34" customWidth="1"/>
    <col min="2" max="2" width="6.140625" style="37" customWidth="1"/>
    <col min="3" max="4" width="14.7109375" style="37" customWidth="1"/>
    <col min="5" max="5" width="14.42578125" style="37" customWidth="1"/>
    <col min="6" max="6" width="14" style="37" customWidth="1"/>
    <col min="7" max="7" width="14.42578125" style="37" customWidth="1"/>
    <col min="8" max="8" width="13.85546875" style="237" customWidth="1"/>
    <col min="9" max="9" width="10" style="34" customWidth="1"/>
    <col min="10" max="10" width="9.5703125" style="34" customWidth="1"/>
    <col min="11" max="16384" width="9.140625" style="34"/>
  </cols>
  <sheetData>
    <row r="1" spans="1:8" ht="45" customHeight="1">
      <c r="A1" s="536" t="s">
        <v>116</v>
      </c>
      <c r="B1" s="536"/>
      <c r="C1" s="536"/>
      <c r="D1" s="536"/>
      <c r="E1" s="536"/>
      <c r="F1" s="536"/>
      <c r="G1" s="536"/>
      <c r="H1" s="536"/>
    </row>
    <row r="2" spans="1:8" ht="50.25" customHeight="1">
      <c r="A2" s="509" t="s">
        <v>204</v>
      </c>
      <c r="B2" s="537" t="s">
        <v>12</v>
      </c>
      <c r="C2" s="510" t="s">
        <v>481</v>
      </c>
      <c r="D2" s="510"/>
      <c r="E2" s="528" t="s">
        <v>841</v>
      </c>
      <c r="F2" s="529"/>
      <c r="G2" s="529"/>
      <c r="H2" s="530"/>
    </row>
    <row r="3" spans="1:8" ht="69.75" customHeight="1">
      <c r="A3" s="509"/>
      <c r="B3" s="537"/>
      <c r="C3" s="226" t="s">
        <v>482</v>
      </c>
      <c r="D3" s="6" t="s">
        <v>483</v>
      </c>
      <c r="E3" s="45" t="s">
        <v>188</v>
      </c>
      <c r="F3" s="45" t="s">
        <v>176</v>
      </c>
      <c r="G3" s="45" t="s">
        <v>199</v>
      </c>
      <c r="H3" s="229" t="s">
        <v>200</v>
      </c>
    </row>
    <row r="4" spans="1:8" ht="11.25" customHeight="1">
      <c r="A4" s="102">
        <v>1</v>
      </c>
      <c r="B4" s="101">
        <v>2</v>
      </c>
      <c r="C4" s="102">
        <v>3</v>
      </c>
      <c r="D4" s="102">
        <v>4</v>
      </c>
      <c r="E4" s="102">
        <v>5</v>
      </c>
      <c r="F4" s="101">
        <v>6</v>
      </c>
      <c r="G4" s="102">
        <v>7</v>
      </c>
      <c r="H4" s="238">
        <v>8</v>
      </c>
    </row>
    <row r="5" spans="1:8" ht="28.5" customHeight="1">
      <c r="A5" s="539" t="s">
        <v>112</v>
      </c>
      <c r="B5" s="539"/>
      <c r="C5" s="539"/>
      <c r="D5" s="539"/>
      <c r="E5" s="539"/>
      <c r="F5" s="539"/>
      <c r="G5" s="539"/>
      <c r="H5" s="539"/>
    </row>
    <row r="6" spans="1:8" ht="56.25" customHeight="1">
      <c r="A6" s="35" t="s">
        <v>51</v>
      </c>
      <c r="B6" s="452">
        <v>2000</v>
      </c>
      <c r="C6" s="74">
        <v>376</v>
      </c>
      <c r="D6" s="455">
        <v>1748</v>
      </c>
      <c r="E6" s="74">
        <v>2399</v>
      </c>
      <c r="F6" s="455">
        <v>2096</v>
      </c>
      <c r="G6" s="77">
        <f>F6-E6</f>
        <v>-303</v>
      </c>
      <c r="H6" s="450">
        <f>F6/E6*100</f>
        <v>87.369737390579402</v>
      </c>
    </row>
    <row r="7" spans="1:8" ht="28.5" customHeight="1">
      <c r="A7" s="35" t="s">
        <v>276</v>
      </c>
      <c r="B7" s="452">
        <v>2010</v>
      </c>
      <c r="C7" s="74">
        <v>285</v>
      </c>
      <c r="D7" s="74">
        <f>(-33)+(-73)</f>
        <v>-106</v>
      </c>
      <c r="E7" s="276">
        <v>-15</v>
      </c>
      <c r="F7" s="74">
        <v>-73</v>
      </c>
      <c r="G7" s="77"/>
      <c r="H7" s="450">
        <f t="shared" ref="H7:H30" si="0">F7/E7*100</f>
        <v>486.66666666666663</v>
      </c>
    </row>
    <row r="8" spans="1:8" ht="24" customHeight="1">
      <c r="A8" s="453" t="s">
        <v>136</v>
      </c>
      <c r="B8" s="452">
        <v>2020</v>
      </c>
      <c r="C8" s="74"/>
      <c r="D8" s="74"/>
      <c r="E8" s="74"/>
      <c r="F8" s="74"/>
      <c r="G8" s="77">
        <f>F8-E8</f>
        <v>0</v>
      </c>
      <c r="H8" s="450" t="e">
        <f t="shared" si="0"/>
        <v>#DIV/0!</v>
      </c>
    </row>
    <row r="9" spans="1:8" s="36" customFormat="1" ht="22.5" customHeight="1">
      <c r="A9" s="35" t="s">
        <v>62</v>
      </c>
      <c r="B9" s="452">
        <v>2030</v>
      </c>
      <c r="C9" s="74" t="s">
        <v>257</v>
      </c>
      <c r="D9" s="74"/>
      <c r="E9" s="74" t="s">
        <v>257</v>
      </c>
      <c r="F9" s="74" t="s">
        <v>257</v>
      </c>
      <c r="G9" s="77"/>
      <c r="H9" s="450" t="e">
        <f t="shared" si="0"/>
        <v>#VALUE!</v>
      </c>
    </row>
    <row r="10" spans="1:8" ht="18" customHeight="1">
      <c r="A10" s="161" t="s">
        <v>98</v>
      </c>
      <c r="B10" s="197">
        <v>2031</v>
      </c>
      <c r="C10" s="162" t="s">
        <v>257</v>
      </c>
      <c r="D10" s="162" t="s">
        <v>257</v>
      </c>
      <c r="E10" s="162" t="s">
        <v>257</v>
      </c>
      <c r="F10" s="162" t="s">
        <v>257</v>
      </c>
      <c r="G10" s="163"/>
      <c r="H10" s="450" t="e">
        <f t="shared" si="0"/>
        <v>#VALUE!</v>
      </c>
    </row>
    <row r="11" spans="1:8" ht="23.25" customHeight="1">
      <c r="A11" s="35" t="s">
        <v>21</v>
      </c>
      <c r="B11" s="452">
        <v>2040</v>
      </c>
      <c r="C11" s="74" t="s">
        <v>257</v>
      </c>
      <c r="D11" s="74" t="s">
        <v>257</v>
      </c>
      <c r="E11" s="74" t="s">
        <v>257</v>
      </c>
      <c r="F11" s="74" t="s">
        <v>257</v>
      </c>
      <c r="G11" s="77"/>
      <c r="H11" s="450" t="e">
        <f t="shared" si="0"/>
        <v>#VALUE!</v>
      </c>
    </row>
    <row r="12" spans="1:8" ht="23.25" customHeight="1">
      <c r="A12" s="35" t="s">
        <v>397</v>
      </c>
      <c r="B12" s="452">
        <v>2050</v>
      </c>
      <c r="C12" s="74" t="s">
        <v>257</v>
      </c>
      <c r="D12" s="74" t="s">
        <v>257</v>
      </c>
      <c r="E12" s="74" t="s">
        <v>257</v>
      </c>
      <c r="F12" s="74" t="s">
        <v>257</v>
      </c>
      <c r="G12" s="77"/>
      <c r="H12" s="450" t="e">
        <f t="shared" si="0"/>
        <v>#VALUE!</v>
      </c>
    </row>
    <row r="13" spans="1:8" ht="22.5" customHeight="1">
      <c r="A13" s="35" t="s">
        <v>398</v>
      </c>
      <c r="B13" s="452">
        <v>2060</v>
      </c>
      <c r="C13" s="74" t="s">
        <v>257</v>
      </c>
      <c r="D13" s="74" t="s">
        <v>257</v>
      </c>
      <c r="E13" s="74" t="s">
        <v>257</v>
      </c>
      <c r="F13" s="74" t="s">
        <v>257</v>
      </c>
      <c r="G13" s="77"/>
      <c r="H13" s="450" t="e">
        <f t="shared" si="0"/>
        <v>#VALUE!</v>
      </c>
    </row>
    <row r="14" spans="1:8" ht="43.5" customHeight="1">
      <c r="A14" s="185" t="s">
        <v>52</v>
      </c>
      <c r="B14" s="186">
        <v>2070</v>
      </c>
      <c r="C14" s="77">
        <v>1536</v>
      </c>
      <c r="D14" s="77">
        <f>SUM(D6,D7,D8,D9,D11,D12,D13)+'1. Фін результат'!D70</f>
        <v>2607</v>
      </c>
      <c r="E14" s="77">
        <f>SUM(E6,E7,E8,E9,E11,E12,E13)+'1. Фін результат'!E70</f>
        <v>2407</v>
      </c>
      <c r="F14" s="77">
        <f>SUM(F6,F7,F8,F9,F11,F12,F13)+'1. Фін результат'!F70</f>
        <v>2534</v>
      </c>
      <c r="G14" s="77">
        <f>F14-E14</f>
        <v>127</v>
      </c>
      <c r="H14" s="450">
        <f t="shared" si="0"/>
        <v>105.27627752388867</v>
      </c>
    </row>
    <row r="15" spans="1:8" ht="45.75" customHeight="1">
      <c r="A15" s="539" t="s">
        <v>113</v>
      </c>
      <c r="B15" s="539"/>
      <c r="C15" s="539"/>
      <c r="D15" s="539"/>
      <c r="E15" s="539"/>
      <c r="F15" s="539"/>
      <c r="G15" s="539"/>
      <c r="H15" s="539"/>
    </row>
    <row r="16" spans="1:8" ht="30.75" customHeight="1">
      <c r="A16" s="35" t="s">
        <v>276</v>
      </c>
      <c r="B16" s="452">
        <v>2100</v>
      </c>
      <c r="C16" s="74">
        <v>285</v>
      </c>
      <c r="D16" s="74">
        <f>33+73+38</f>
        <v>144</v>
      </c>
      <c r="E16" s="276">
        <v>15</v>
      </c>
      <c r="F16" s="74">
        <v>38</v>
      </c>
      <c r="G16" s="77">
        <f>F16-E16</f>
        <v>23</v>
      </c>
      <c r="H16" s="450">
        <f t="shared" si="0"/>
        <v>253.33333333333331</v>
      </c>
    </row>
    <row r="17" spans="1:9" s="36" customFormat="1" ht="27" customHeight="1">
      <c r="A17" s="35" t="s">
        <v>115</v>
      </c>
      <c r="B17" s="102">
        <v>2110</v>
      </c>
      <c r="C17" s="74">
        <v>865</v>
      </c>
      <c r="D17" s="455">
        <f>138+117+158</f>
        <v>413</v>
      </c>
      <c r="E17" s="276">
        <v>5</v>
      </c>
      <c r="F17" s="455">
        <v>158</v>
      </c>
      <c r="G17" s="77">
        <f>F17-E17</f>
        <v>153</v>
      </c>
      <c r="H17" s="450">
        <f t="shared" si="0"/>
        <v>3160</v>
      </c>
    </row>
    <row r="18" spans="1:9" ht="57" customHeight="1">
      <c r="A18" s="35" t="s">
        <v>248</v>
      </c>
      <c r="B18" s="102">
        <v>2120</v>
      </c>
      <c r="C18" s="74">
        <v>8169</v>
      </c>
      <c r="D18" s="74">
        <f>2806+3062+3124</f>
        <v>8992</v>
      </c>
      <c r="E18" s="74">
        <v>1580</v>
      </c>
      <c r="F18" s="74">
        <v>3124</v>
      </c>
      <c r="G18" s="77">
        <f>F18-E18</f>
        <v>1544</v>
      </c>
      <c r="H18" s="450">
        <f t="shared" si="0"/>
        <v>197.7215189873418</v>
      </c>
    </row>
    <row r="19" spans="1:9" ht="60" customHeight="1">
      <c r="A19" s="35" t="s">
        <v>249</v>
      </c>
      <c r="B19" s="102">
        <v>2130</v>
      </c>
      <c r="C19" s="74" t="s">
        <v>257</v>
      </c>
      <c r="D19" s="74" t="s">
        <v>257</v>
      </c>
      <c r="E19" s="74" t="s">
        <v>257</v>
      </c>
      <c r="F19" s="74" t="s">
        <v>257</v>
      </c>
      <c r="G19" s="77"/>
      <c r="H19" s="450" t="e">
        <f t="shared" si="0"/>
        <v>#VALUE!</v>
      </c>
    </row>
    <row r="20" spans="1:9" s="38" customFormat="1" ht="60" customHeight="1">
      <c r="A20" s="449" t="s">
        <v>180</v>
      </c>
      <c r="B20" s="103">
        <v>2140</v>
      </c>
      <c r="C20" s="77">
        <f>SUM(C21:C25)+SUM(C27:C29)</f>
        <v>4677</v>
      </c>
      <c r="D20" s="77">
        <f>SUM(D21:D25)+SUM(D27:D29)</f>
        <v>5251</v>
      </c>
      <c r="E20" s="77">
        <f>SUM(E21:E25)+SUM(E27:E29)</f>
        <v>1634</v>
      </c>
      <c r="F20" s="77">
        <f>SUM(F21:F25)+SUM(F27:F29)</f>
        <v>1838</v>
      </c>
      <c r="G20" s="77">
        <f t="shared" ref="G20:G31" si="1">F20-E20</f>
        <v>204</v>
      </c>
      <c r="H20" s="450">
        <f t="shared" si="0"/>
        <v>112.48470012239902</v>
      </c>
      <c r="I20" s="34"/>
    </row>
    <row r="21" spans="1:9" ht="27" customHeight="1">
      <c r="A21" s="35" t="s">
        <v>73</v>
      </c>
      <c r="B21" s="102">
        <v>2141</v>
      </c>
      <c r="C21" s="74"/>
      <c r="D21" s="74"/>
      <c r="E21" s="74"/>
      <c r="F21" s="74"/>
      <c r="G21" s="77">
        <f t="shared" si="1"/>
        <v>0</v>
      </c>
      <c r="H21" s="450" t="e">
        <f t="shared" si="0"/>
        <v>#DIV/0!</v>
      </c>
    </row>
    <row r="22" spans="1:9" ht="24.75" customHeight="1">
      <c r="A22" s="35" t="s">
        <v>87</v>
      </c>
      <c r="B22" s="102">
        <v>2142</v>
      </c>
      <c r="C22" s="74"/>
      <c r="D22" s="74"/>
      <c r="E22" s="74"/>
      <c r="F22" s="74"/>
      <c r="G22" s="77">
        <f t="shared" si="1"/>
        <v>0</v>
      </c>
      <c r="H22" s="450" t="e">
        <f t="shared" si="0"/>
        <v>#DIV/0!</v>
      </c>
    </row>
    <row r="23" spans="1:9" ht="24.75" customHeight="1">
      <c r="A23" s="35" t="s">
        <v>82</v>
      </c>
      <c r="B23" s="102">
        <v>2143</v>
      </c>
      <c r="C23" s="74"/>
      <c r="D23" s="74"/>
      <c r="E23" s="74"/>
      <c r="F23" s="74"/>
      <c r="G23" s="77">
        <f t="shared" si="1"/>
        <v>0</v>
      </c>
      <c r="H23" s="450" t="e">
        <f t="shared" si="0"/>
        <v>#DIV/0!</v>
      </c>
    </row>
    <row r="24" spans="1:9" ht="24.75" customHeight="1">
      <c r="A24" s="35" t="s">
        <v>71</v>
      </c>
      <c r="B24" s="102">
        <v>2144</v>
      </c>
      <c r="C24" s="74">
        <v>4307</v>
      </c>
      <c r="D24" s="455">
        <f>1525+1626+1697</f>
        <v>4848</v>
      </c>
      <c r="E24" s="74">
        <v>1509</v>
      </c>
      <c r="F24" s="455">
        <v>1697</v>
      </c>
      <c r="G24" s="77">
        <f t="shared" si="1"/>
        <v>188</v>
      </c>
      <c r="H24" s="450">
        <f t="shared" si="0"/>
        <v>112.45858184227966</v>
      </c>
    </row>
    <row r="25" spans="1:9" s="36" customFormat="1" ht="28.5" customHeight="1">
      <c r="A25" s="35" t="s">
        <v>127</v>
      </c>
      <c r="B25" s="102">
        <v>2145</v>
      </c>
      <c r="C25" s="77">
        <f>SUM(C26:C27)</f>
        <v>0</v>
      </c>
      <c r="D25" s="77">
        <f>SUM(D26:D27)</f>
        <v>0</v>
      </c>
      <c r="E25" s="77">
        <f>SUM(E26:E27)</f>
        <v>0</v>
      </c>
      <c r="F25" s="77">
        <f>SUM(F26:F27)</f>
        <v>0</v>
      </c>
      <c r="G25" s="77">
        <f t="shared" si="1"/>
        <v>0</v>
      </c>
      <c r="H25" s="450" t="e">
        <f t="shared" si="0"/>
        <v>#DIV/0!</v>
      </c>
    </row>
    <row r="26" spans="1:9" ht="47.25" customHeight="1">
      <c r="A26" s="161" t="s">
        <v>99</v>
      </c>
      <c r="B26" s="198" t="s">
        <v>158</v>
      </c>
      <c r="C26" s="162"/>
      <c r="D26" s="162"/>
      <c r="E26" s="162"/>
      <c r="F26" s="162"/>
      <c r="G26" s="163">
        <f t="shared" si="1"/>
        <v>0</v>
      </c>
      <c r="H26" s="450" t="e">
        <f t="shared" si="0"/>
        <v>#DIV/0!</v>
      </c>
    </row>
    <row r="27" spans="1:9" ht="21.75" customHeight="1">
      <c r="A27" s="161" t="s">
        <v>22</v>
      </c>
      <c r="B27" s="198" t="s">
        <v>159</v>
      </c>
      <c r="C27" s="162"/>
      <c r="D27" s="162"/>
      <c r="E27" s="162"/>
      <c r="F27" s="162"/>
      <c r="G27" s="163">
        <f t="shared" si="1"/>
        <v>0</v>
      </c>
      <c r="H27" s="450" t="e">
        <f t="shared" si="0"/>
        <v>#DIV/0!</v>
      </c>
    </row>
    <row r="28" spans="1:9" s="36" customFormat="1" ht="25.5" customHeight="1">
      <c r="A28" s="35" t="s">
        <v>399</v>
      </c>
      <c r="B28" s="102">
        <v>2146</v>
      </c>
      <c r="C28" s="74"/>
      <c r="D28" s="74"/>
      <c r="E28" s="74"/>
      <c r="F28" s="74"/>
      <c r="G28" s="77">
        <f t="shared" si="1"/>
        <v>0</v>
      </c>
      <c r="H28" s="450" t="e">
        <f t="shared" si="0"/>
        <v>#DIV/0!</v>
      </c>
    </row>
    <row r="29" spans="1:9" ht="27" customHeight="1">
      <c r="A29" s="35" t="s">
        <v>547</v>
      </c>
      <c r="B29" s="102">
        <v>2147</v>
      </c>
      <c r="C29" s="74">
        <v>370</v>
      </c>
      <c r="D29" s="455">
        <f>127+135+141</f>
        <v>403</v>
      </c>
      <c r="E29" s="74">
        <v>125</v>
      </c>
      <c r="F29" s="455">
        <v>141</v>
      </c>
      <c r="G29" s="77">
        <f t="shared" si="1"/>
        <v>16</v>
      </c>
      <c r="H29" s="450">
        <f t="shared" si="0"/>
        <v>112.79999999999998</v>
      </c>
    </row>
    <row r="30" spans="1:9" s="36" customFormat="1" ht="42" customHeight="1">
      <c r="A30" s="35" t="s">
        <v>555</v>
      </c>
      <c r="B30" s="102">
        <v>2150</v>
      </c>
      <c r="C30" s="74">
        <v>5183</v>
      </c>
      <c r="D30" s="455">
        <f>1837+1946+2020</f>
        <v>5803</v>
      </c>
      <c r="E30" s="74">
        <v>1846</v>
      </c>
      <c r="F30" s="455">
        <v>2020</v>
      </c>
      <c r="G30" s="77">
        <f t="shared" si="1"/>
        <v>174</v>
      </c>
      <c r="H30" s="450">
        <f t="shared" si="0"/>
        <v>109.42578548212352</v>
      </c>
    </row>
    <row r="31" spans="1:9" s="36" customFormat="1" ht="36.75" customHeight="1">
      <c r="A31" s="177" t="s">
        <v>191</v>
      </c>
      <c r="B31" s="187">
        <v>2200</v>
      </c>
      <c r="C31" s="77">
        <f>SUM(C16,C17:C19,C20,C30)</f>
        <v>19179</v>
      </c>
      <c r="D31" s="77">
        <f>SUM(D16,D17:D19,D20,D30)</f>
        <v>20603</v>
      </c>
      <c r="E31" s="77">
        <f>SUM(E16,E17:E19,E20,E30)</f>
        <v>5080</v>
      </c>
      <c r="F31" s="77">
        <f>SUM(F16,F17:F19,F20,F30)</f>
        <v>7178</v>
      </c>
      <c r="G31" s="77">
        <f t="shared" si="1"/>
        <v>2098</v>
      </c>
      <c r="H31" s="450">
        <f>F31/E31*100</f>
        <v>141.29921259842519</v>
      </c>
      <c r="I31" s="34"/>
    </row>
    <row r="32" spans="1:9" s="36" customFormat="1" ht="10.5" customHeight="1">
      <c r="A32" s="44"/>
      <c r="B32" s="37"/>
      <c r="C32" s="37"/>
      <c r="D32" s="37"/>
      <c r="E32" s="37"/>
      <c r="F32" s="37"/>
      <c r="G32" s="37"/>
      <c r="H32" s="237"/>
    </row>
    <row r="33" spans="1:10" s="2" customFormat="1" ht="33" customHeight="1">
      <c r="A33" s="85" t="s">
        <v>497</v>
      </c>
      <c r="B33" s="493" t="s">
        <v>296</v>
      </c>
      <c r="C33" s="493"/>
      <c r="D33" s="143"/>
      <c r="E33" s="87"/>
      <c r="F33" s="500" t="s">
        <v>569</v>
      </c>
      <c r="G33" s="500"/>
      <c r="H33" s="500"/>
    </row>
    <row r="34" spans="1:10" s="1" customFormat="1">
      <c r="A34" s="104" t="s">
        <v>239</v>
      </c>
      <c r="B34" s="105"/>
      <c r="C34" s="104" t="s">
        <v>299</v>
      </c>
      <c r="D34" s="104"/>
      <c r="E34" s="105"/>
      <c r="F34" s="538" t="s">
        <v>240</v>
      </c>
      <c r="G34" s="538"/>
      <c r="H34" s="538"/>
    </row>
    <row r="35" spans="1:10" s="37" customFormat="1">
      <c r="A35" s="385" t="s">
        <v>570</v>
      </c>
      <c r="H35" s="237"/>
      <c r="I35" s="34"/>
      <c r="J35" s="34"/>
    </row>
    <row r="36" spans="1:10" s="37" customFormat="1">
      <c r="A36" s="42"/>
      <c r="H36" s="237"/>
      <c r="I36" s="34"/>
      <c r="J36" s="34"/>
    </row>
    <row r="37" spans="1:10" s="37" customFormat="1">
      <c r="A37" s="42"/>
      <c r="H37" s="237"/>
      <c r="I37" s="34"/>
      <c r="J37" s="34"/>
    </row>
    <row r="38" spans="1:10" s="37" customFormat="1">
      <c r="A38" s="42"/>
      <c r="H38" s="237"/>
      <c r="I38" s="34"/>
      <c r="J38" s="34"/>
    </row>
    <row r="39" spans="1:10" s="37" customFormat="1">
      <c r="A39" s="42"/>
      <c r="H39" s="237"/>
      <c r="I39" s="34"/>
      <c r="J39" s="34"/>
    </row>
    <row r="40" spans="1:10" s="37" customFormat="1">
      <c r="A40" s="42"/>
      <c r="H40" s="237"/>
      <c r="I40" s="34"/>
      <c r="J40" s="34"/>
    </row>
    <row r="41" spans="1:10" s="37" customFormat="1">
      <c r="A41" s="42"/>
      <c r="H41" s="237"/>
      <c r="I41" s="34"/>
      <c r="J41" s="34"/>
    </row>
    <row r="42" spans="1:10" s="37" customFormat="1">
      <c r="A42" s="42"/>
      <c r="H42" s="237"/>
      <c r="I42" s="34"/>
      <c r="J42" s="34"/>
    </row>
    <row r="43" spans="1:10" s="37" customFormat="1">
      <c r="A43" s="42"/>
      <c r="H43" s="237"/>
      <c r="I43" s="34"/>
      <c r="J43" s="34"/>
    </row>
    <row r="44" spans="1:10" s="37" customFormat="1">
      <c r="A44" s="42"/>
      <c r="H44" s="237"/>
      <c r="I44" s="34"/>
      <c r="J44" s="34"/>
    </row>
    <row r="45" spans="1:10" s="37" customFormat="1">
      <c r="A45" s="42"/>
      <c r="H45" s="237"/>
      <c r="I45" s="34"/>
      <c r="J45" s="34"/>
    </row>
    <row r="46" spans="1:10" s="37" customFormat="1">
      <c r="A46" s="42"/>
      <c r="H46" s="237"/>
      <c r="I46" s="34"/>
      <c r="J46" s="34"/>
    </row>
    <row r="47" spans="1:10" s="37" customFormat="1">
      <c r="A47" s="42"/>
      <c r="H47" s="237"/>
      <c r="I47" s="34"/>
      <c r="J47" s="34"/>
    </row>
    <row r="48" spans="1:10" s="37" customFormat="1">
      <c r="A48" s="42"/>
      <c r="H48" s="237"/>
      <c r="I48" s="34"/>
      <c r="J48" s="34"/>
    </row>
    <row r="49" spans="1:10" s="37" customFormat="1">
      <c r="A49" s="42"/>
      <c r="H49" s="237"/>
      <c r="I49" s="34"/>
      <c r="J49" s="34"/>
    </row>
    <row r="50" spans="1:10" s="37" customFormat="1">
      <c r="A50" s="42"/>
      <c r="H50" s="237"/>
      <c r="I50" s="34"/>
      <c r="J50" s="34"/>
    </row>
    <row r="51" spans="1:10" s="37" customFormat="1">
      <c r="A51" s="42"/>
      <c r="H51" s="237"/>
      <c r="I51" s="34"/>
      <c r="J51" s="34"/>
    </row>
    <row r="52" spans="1:10" s="37" customFormat="1">
      <c r="A52" s="42"/>
      <c r="H52" s="237"/>
      <c r="I52" s="34"/>
      <c r="J52" s="34"/>
    </row>
    <row r="53" spans="1:10" s="37" customFormat="1">
      <c r="A53" s="42"/>
      <c r="H53" s="237"/>
      <c r="I53" s="34"/>
      <c r="J53" s="34"/>
    </row>
    <row r="54" spans="1:10" s="37" customFormat="1">
      <c r="A54" s="42"/>
      <c r="H54" s="237"/>
      <c r="I54" s="34"/>
      <c r="J54" s="34"/>
    </row>
    <row r="55" spans="1:10" s="37" customFormat="1">
      <c r="A55" s="42"/>
      <c r="H55" s="237"/>
      <c r="I55" s="34"/>
      <c r="J55" s="34"/>
    </row>
    <row r="56" spans="1:10" s="37" customFormat="1">
      <c r="A56" s="42"/>
      <c r="H56" s="237"/>
      <c r="I56" s="34"/>
      <c r="J56" s="34"/>
    </row>
    <row r="57" spans="1:10" s="37" customFormat="1">
      <c r="A57" s="42"/>
      <c r="H57" s="237"/>
      <c r="I57" s="34"/>
      <c r="J57" s="34"/>
    </row>
    <row r="58" spans="1:10" s="37" customFormat="1">
      <c r="A58" s="42"/>
      <c r="H58" s="237"/>
      <c r="I58" s="34"/>
      <c r="J58" s="34"/>
    </row>
    <row r="59" spans="1:10" s="37" customFormat="1">
      <c r="A59" s="42"/>
      <c r="H59" s="237"/>
      <c r="I59" s="34"/>
      <c r="J59" s="34"/>
    </row>
    <row r="60" spans="1:10" s="37" customFormat="1">
      <c r="A60" s="42"/>
      <c r="H60" s="237"/>
      <c r="I60" s="34"/>
      <c r="J60" s="34"/>
    </row>
    <row r="61" spans="1:10" s="37" customFormat="1">
      <c r="A61" s="42"/>
      <c r="H61" s="237"/>
      <c r="I61" s="34"/>
      <c r="J61" s="34"/>
    </row>
    <row r="62" spans="1:10" s="37" customFormat="1">
      <c r="A62" s="42"/>
      <c r="H62" s="237"/>
      <c r="I62" s="34"/>
      <c r="J62" s="34"/>
    </row>
    <row r="63" spans="1:10" s="37" customFormat="1">
      <c r="A63" s="42"/>
      <c r="H63" s="237"/>
      <c r="I63" s="34"/>
      <c r="J63" s="34"/>
    </row>
    <row r="64" spans="1:10" s="37" customFormat="1">
      <c r="A64" s="42"/>
      <c r="H64" s="237"/>
      <c r="I64" s="34"/>
      <c r="J64" s="34"/>
    </row>
    <row r="65" spans="1:10" s="37" customFormat="1">
      <c r="A65" s="42"/>
      <c r="H65" s="237"/>
      <c r="I65" s="34"/>
      <c r="J65" s="34"/>
    </row>
    <row r="66" spans="1:10" s="37" customFormat="1">
      <c r="A66" s="42"/>
      <c r="H66" s="237"/>
      <c r="I66" s="34"/>
      <c r="J66" s="34"/>
    </row>
    <row r="67" spans="1:10" s="37" customFormat="1">
      <c r="A67" s="42"/>
      <c r="H67" s="237"/>
      <c r="I67" s="34"/>
      <c r="J67" s="34"/>
    </row>
    <row r="68" spans="1:10" s="37" customFormat="1">
      <c r="A68" s="42"/>
      <c r="H68" s="237"/>
      <c r="I68" s="34"/>
      <c r="J68" s="34"/>
    </row>
    <row r="69" spans="1:10" s="37" customFormat="1">
      <c r="A69" s="42"/>
      <c r="H69" s="237"/>
      <c r="I69" s="34"/>
      <c r="J69" s="34"/>
    </row>
    <row r="70" spans="1:10" s="37" customFormat="1">
      <c r="A70" s="42"/>
      <c r="H70" s="237"/>
      <c r="I70" s="34"/>
      <c r="J70" s="34"/>
    </row>
    <row r="71" spans="1:10" s="37" customFormat="1">
      <c r="A71" s="42"/>
      <c r="H71" s="237"/>
      <c r="I71" s="34"/>
      <c r="J71" s="34"/>
    </row>
    <row r="72" spans="1:10" s="37" customFormat="1">
      <c r="A72" s="42"/>
      <c r="H72" s="237"/>
      <c r="I72" s="34"/>
      <c r="J72" s="34"/>
    </row>
    <row r="73" spans="1:10" s="37" customFormat="1">
      <c r="A73" s="42"/>
      <c r="H73" s="237"/>
      <c r="I73" s="34"/>
      <c r="J73" s="34"/>
    </row>
    <row r="74" spans="1:10" s="37" customFormat="1">
      <c r="A74" s="42"/>
      <c r="H74" s="237"/>
      <c r="I74" s="34"/>
      <c r="J74" s="34"/>
    </row>
    <row r="75" spans="1:10" s="37" customFormat="1">
      <c r="A75" s="42"/>
      <c r="H75" s="237"/>
      <c r="I75" s="34"/>
      <c r="J75" s="34"/>
    </row>
    <row r="76" spans="1:10" s="37" customFormat="1">
      <c r="A76" s="42"/>
      <c r="H76" s="237"/>
      <c r="I76" s="34"/>
      <c r="J76" s="34"/>
    </row>
    <row r="77" spans="1:10" s="37" customFormat="1">
      <c r="A77" s="42"/>
      <c r="H77" s="237"/>
      <c r="I77" s="34"/>
      <c r="J77" s="34"/>
    </row>
    <row r="78" spans="1:10" s="37" customFormat="1">
      <c r="A78" s="42"/>
      <c r="H78" s="237"/>
      <c r="I78" s="34"/>
      <c r="J78" s="34"/>
    </row>
    <row r="79" spans="1:10" s="37" customFormat="1">
      <c r="A79" s="42"/>
      <c r="H79" s="237"/>
      <c r="I79" s="34"/>
      <c r="J79" s="34"/>
    </row>
    <row r="80" spans="1:10" s="37" customFormat="1">
      <c r="A80" s="42"/>
      <c r="H80" s="237"/>
      <c r="I80" s="34"/>
      <c r="J80" s="34"/>
    </row>
    <row r="81" spans="1:10" s="37" customFormat="1">
      <c r="A81" s="42"/>
      <c r="H81" s="237"/>
      <c r="I81" s="34"/>
      <c r="J81" s="34"/>
    </row>
    <row r="82" spans="1:10" s="37" customFormat="1">
      <c r="A82" s="42"/>
      <c r="H82" s="237"/>
      <c r="I82" s="34"/>
      <c r="J82" s="34"/>
    </row>
    <row r="83" spans="1:10" s="37" customFormat="1">
      <c r="A83" s="42"/>
      <c r="H83" s="237"/>
      <c r="I83" s="34"/>
      <c r="J83" s="34"/>
    </row>
    <row r="84" spans="1:10" s="37" customFormat="1">
      <c r="A84" s="42"/>
      <c r="H84" s="237"/>
      <c r="I84" s="34"/>
      <c r="J84" s="34"/>
    </row>
    <row r="85" spans="1:10" s="37" customFormat="1">
      <c r="A85" s="42"/>
      <c r="H85" s="237"/>
      <c r="I85" s="34"/>
      <c r="J85" s="34"/>
    </row>
    <row r="86" spans="1:10" s="37" customFormat="1">
      <c r="A86" s="42"/>
      <c r="H86" s="237"/>
      <c r="I86" s="34"/>
      <c r="J86" s="34"/>
    </row>
    <row r="87" spans="1:10" s="37" customFormat="1">
      <c r="A87" s="42"/>
      <c r="H87" s="237"/>
      <c r="I87" s="34"/>
      <c r="J87" s="34"/>
    </row>
    <row r="88" spans="1:10" s="37" customFormat="1">
      <c r="A88" s="42"/>
      <c r="H88" s="237"/>
      <c r="I88" s="34"/>
      <c r="J88" s="34"/>
    </row>
    <row r="89" spans="1:10" s="37" customFormat="1">
      <c r="A89" s="42"/>
      <c r="H89" s="237"/>
      <c r="I89" s="34"/>
      <c r="J89" s="34"/>
    </row>
    <row r="90" spans="1:10" s="37" customFormat="1">
      <c r="A90" s="42"/>
      <c r="H90" s="237"/>
      <c r="I90" s="34"/>
      <c r="J90" s="34"/>
    </row>
    <row r="91" spans="1:10" s="37" customFormat="1">
      <c r="A91" s="42"/>
      <c r="H91" s="237"/>
      <c r="I91" s="34"/>
      <c r="J91" s="34"/>
    </row>
    <row r="92" spans="1:10" s="37" customFormat="1">
      <c r="A92" s="42"/>
      <c r="H92" s="237"/>
      <c r="I92" s="34"/>
      <c r="J92" s="34"/>
    </row>
    <row r="93" spans="1:10" s="37" customFormat="1">
      <c r="A93" s="42"/>
      <c r="H93" s="237"/>
      <c r="I93" s="34"/>
      <c r="J93" s="34"/>
    </row>
    <row r="94" spans="1:10" s="37" customFormat="1">
      <c r="A94" s="42"/>
      <c r="H94" s="237"/>
      <c r="I94" s="34"/>
      <c r="J94" s="34"/>
    </row>
    <row r="95" spans="1:10" s="37" customFormat="1">
      <c r="A95" s="42"/>
      <c r="H95" s="237"/>
      <c r="I95" s="34"/>
      <c r="J95" s="34"/>
    </row>
    <row r="96" spans="1:10" s="37" customFormat="1">
      <c r="A96" s="42"/>
      <c r="H96" s="237"/>
      <c r="I96" s="34"/>
      <c r="J96" s="34"/>
    </row>
    <row r="97" spans="1:10" s="37" customFormat="1">
      <c r="A97" s="42"/>
      <c r="H97" s="237"/>
      <c r="I97" s="34"/>
      <c r="J97" s="34"/>
    </row>
    <row r="98" spans="1:10" s="37" customFormat="1">
      <c r="A98" s="42"/>
      <c r="H98" s="237"/>
      <c r="I98" s="34"/>
      <c r="J98" s="34"/>
    </row>
    <row r="99" spans="1:10" s="37" customFormat="1">
      <c r="A99" s="42"/>
      <c r="H99" s="237"/>
      <c r="I99" s="34"/>
      <c r="J99" s="34"/>
    </row>
    <row r="100" spans="1:10" s="37" customFormat="1">
      <c r="A100" s="42"/>
      <c r="H100" s="237"/>
      <c r="I100" s="34"/>
      <c r="J100" s="34"/>
    </row>
    <row r="101" spans="1:10" s="37" customFormat="1">
      <c r="A101" s="42"/>
      <c r="H101" s="237"/>
      <c r="I101" s="34"/>
      <c r="J101" s="34"/>
    </row>
    <row r="102" spans="1:10" s="37" customFormat="1">
      <c r="A102" s="42"/>
      <c r="H102" s="237"/>
      <c r="I102" s="34"/>
      <c r="J102" s="34"/>
    </row>
    <row r="103" spans="1:10" s="37" customFormat="1">
      <c r="A103" s="42"/>
      <c r="H103" s="237"/>
      <c r="I103" s="34"/>
      <c r="J103" s="34"/>
    </row>
    <row r="104" spans="1:10" s="37" customFormat="1">
      <c r="A104" s="42"/>
      <c r="H104" s="237"/>
      <c r="I104" s="34"/>
      <c r="J104" s="34"/>
    </row>
    <row r="105" spans="1:10" s="37" customFormat="1">
      <c r="A105" s="42"/>
      <c r="H105" s="237"/>
      <c r="I105" s="34"/>
      <c r="J105" s="34"/>
    </row>
    <row r="106" spans="1:10" s="37" customFormat="1">
      <c r="A106" s="42"/>
      <c r="H106" s="237"/>
      <c r="I106" s="34"/>
      <c r="J106" s="34"/>
    </row>
    <row r="107" spans="1:10" s="37" customFormat="1">
      <c r="A107" s="42"/>
      <c r="H107" s="237"/>
      <c r="I107" s="34"/>
      <c r="J107" s="34"/>
    </row>
    <row r="108" spans="1:10" s="37" customFormat="1">
      <c r="A108" s="42"/>
      <c r="H108" s="237"/>
      <c r="I108" s="34"/>
      <c r="J108" s="34"/>
    </row>
    <row r="109" spans="1:10" s="37" customFormat="1">
      <c r="A109" s="42"/>
      <c r="H109" s="237"/>
      <c r="I109" s="34"/>
      <c r="J109" s="34"/>
    </row>
    <row r="110" spans="1:10" s="37" customFormat="1">
      <c r="A110" s="42"/>
      <c r="H110" s="237"/>
      <c r="I110" s="34"/>
      <c r="J110" s="34"/>
    </row>
    <row r="111" spans="1:10" s="37" customFormat="1">
      <c r="A111" s="42"/>
      <c r="H111" s="237"/>
      <c r="I111" s="34"/>
      <c r="J111" s="34"/>
    </row>
    <row r="112" spans="1:10" s="37" customFormat="1">
      <c r="A112" s="42"/>
      <c r="H112" s="237"/>
      <c r="I112" s="34"/>
      <c r="J112" s="34"/>
    </row>
    <row r="113" spans="1:10" s="37" customFormat="1">
      <c r="A113" s="42"/>
      <c r="H113" s="237"/>
      <c r="I113" s="34"/>
      <c r="J113" s="34"/>
    </row>
    <row r="114" spans="1:10" s="37" customFormat="1">
      <c r="A114" s="42"/>
      <c r="H114" s="237"/>
      <c r="I114" s="34"/>
      <c r="J114" s="34"/>
    </row>
    <row r="115" spans="1:10" s="37" customFormat="1">
      <c r="A115" s="42"/>
      <c r="H115" s="237"/>
      <c r="I115" s="34"/>
      <c r="J115" s="34"/>
    </row>
    <row r="116" spans="1:10" s="37" customFormat="1">
      <c r="A116" s="42"/>
      <c r="H116" s="237"/>
      <c r="I116" s="34"/>
      <c r="J116" s="34"/>
    </row>
    <row r="117" spans="1:10" s="37" customFormat="1">
      <c r="A117" s="42"/>
      <c r="H117" s="237"/>
      <c r="I117" s="34"/>
      <c r="J117" s="34"/>
    </row>
    <row r="118" spans="1:10" s="37" customFormat="1">
      <c r="A118" s="42"/>
      <c r="H118" s="237"/>
      <c r="I118" s="34"/>
      <c r="J118" s="34"/>
    </row>
    <row r="119" spans="1:10" s="37" customFormat="1">
      <c r="A119" s="42"/>
      <c r="H119" s="237"/>
      <c r="I119" s="34"/>
      <c r="J119" s="34"/>
    </row>
    <row r="120" spans="1:10" s="37" customFormat="1">
      <c r="A120" s="42"/>
      <c r="H120" s="237"/>
      <c r="I120" s="34"/>
      <c r="J120" s="34"/>
    </row>
    <row r="121" spans="1:10" s="37" customFormat="1">
      <c r="A121" s="42"/>
      <c r="H121" s="237"/>
      <c r="I121" s="34"/>
      <c r="J121" s="34"/>
    </row>
    <row r="122" spans="1:10" s="37" customFormat="1">
      <c r="A122" s="42"/>
      <c r="H122" s="237"/>
      <c r="I122" s="34"/>
      <c r="J122" s="34"/>
    </row>
    <row r="123" spans="1:10" s="37" customFormat="1">
      <c r="A123" s="42"/>
      <c r="H123" s="237"/>
      <c r="I123" s="34"/>
      <c r="J123" s="34"/>
    </row>
    <row r="124" spans="1:10" s="37" customFormat="1">
      <c r="A124" s="42"/>
      <c r="H124" s="237"/>
      <c r="I124" s="34"/>
      <c r="J124" s="34"/>
    </row>
    <row r="125" spans="1:10" s="37" customFormat="1">
      <c r="A125" s="42"/>
      <c r="H125" s="237"/>
      <c r="I125" s="34"/>
      <c r="J125" s="34"/>
    </row>
    <row r="126" spans="1:10" s="37" customFormat="1">
      <c r="A126" s="42"/>
      <c r="H126" s="237"/>
      <c r="I126" s="34"/>
      <c r="J126" s="34"/>
    </row>
    <row r="127" spans="1:10" s="37" customFormat="1">
      <c r="A127" s="42"/>
      <c r="H127" s="237"/>
      <c r="I127" s="34"/>
      <c r="J127" s="34"/>
    </row>
    <row r="128" spans="1:10" s="37" customFormat="1">
      <c r="A128" s="42"/>
      <c r="H128" s="237"/>
      <c r="I128" s="34"/>
      <c r="J128" s="34"/>
    </row>
    <row r="129" spans="1:10" s="37" customFormat="1">
      <c r="A129" s="42"/>
      <c r="H129" s="237"/>
      <c r="I129" s="34"/>
      <c r="J129" s="34"/>
    </row>
    <row r="130" spans="1:10" s="37" customFormat="1">
      <c r="A130" s="42"/>
      <c r="H130" s="237"/>
      <c r="I130" s="34"/>
      <c r="J130" s="34"/>
    </row>
    <row r="131" spans="1:10" s="37" customFormat="1">
      <c r="A131" s="42"/>
      <c r="H131" s="237"/>
      <c r="I131" s="34"/>
      <c r="J131" s="34"/>
    </row>
    <row r="132" spans="1:10" s="37" customFormat="1">
      <c r="A132" s="42"/>
      <c r="H132" s="237"/>
      <c r="I132" s="34"/>
      <c r="J132" s="34"/>
    </row>
    <row r="133" spans="1:10" s="37" customFormat="1">
      <c r="A133" s="42"/>
      <c r="H133" s="237"/>
      <c r="I133" s="34"/>
      <c r="J133" s="34"/>
    </row>
    <row r="134" spans="1:10" s="37" customFormat="1">
      <c r="A134" s="42"/>
      <c r="H134" s="237"/>
      <c r="I134" s="34"/>
      <c r="J134" s="34"/>
    </row>
    <row r="135" spans="1:10" s="37" customFormat="1">
      <c r="A135" s="42"/>
      <c r="H135" s="237"/>
      <c r="I135" s="34"/>
      <c r="J135" s="34"/>
    </row>
    <row r="136" spans="1:10" s="37" customFormat="1">
      <c r="A136" s="42"/>
      <c r="H136" s="237"/>
      <c r="I136" s="34"/>
      <c r="J136" s="34"/>
    </row>
    <row r="137" spans="1:10" s="37" customFormat="1">
      <c r="A137" s="42"/>
      <c r="H137" s="237"/>
      <c r="I137" s="34"/>
      <c r="J137" s="34"/>
    </row>
    <row r="138" spans="1:10" s="37" customFormat="1">
      <c r="A138" s="42"/>
      <c r="H138" s="237"/>
      <c r="I138" s="34"/>
      <c r="J138" s="34"/>
    </row>
    <row r="139" spans="1:10" s="37" customFormat="1">
      <c r="A139" s="42"/>
      <c r="H139" s="237"/>
      <c r="I139" s="34"/>
      <c r="J139" s="34"/>
    </row>
    <row r="140" spans="1:10" s="37" customFormat="1">
      <c r="A140" s="42"/>
      <c r="H140" s="237"/>
      <c r="I140" s="34"/>
      <c r="J140" s="34"/>
    </row>
    <row r="141" spans="1:10" s="37" customFormat="1">
      <c r="A141" s="42"/>
      <c r="H141" s="237"/>
      <c r="I141" s="34"/>
      <c r="J141" s="34"/>
    </row>
    <row r="142" spans="1:10" s="37" customFormat="1">
      <c r="A142" s="42"/>
      <c r="H142" s="237"/>
      <c r="I142" s="34"/>
      <c r="J142" s="34"/>
    </row>
    <row r="143" spans="1:10" s="37" customFormat="1">
      <c r="A143" s="42"/>
      <c r="H143" s="237"/>
      <c r="I143" s="34"/>
      <c r="J143" s="34"/>
    </row>
    <row r="144" spans="1:10" s="37" customFormat="1">
      <c r="A144" s="42"/>
      <c r="H144" s="237"/>
      <c r="I144" s="34"/>
      <c r="J144" s="34"/>
    </row>
    <row r="145" spans="1:10" s="37" customFormat="1">
      <c r="A145" s="42"/>
      <c r="H145" s="237"/>
      <c r="I145" s="34"/>
      <c r="J145" s="34"/>
    </row>
    <row r="146" spans="1:10" s="37" customFormat="1">
      <c r="A146" s="42"/>
      <c r="H146" s="237"/>
      <c r="I146" s="34"/>
      <c r="J146" s="34"/>
    </row>
    <row r="147" spans="1:10" s="37" customFormat="1">
      <c r="A147" s="42"/>
      <c r="H147" s="237"/>
      <c r="I147" s="34"/>
      <c r="J147" s="34"/>
    </row>
    <row r="148" spans="1:10" s="37" customFormat="1">
      <c r="A148" s="42"/>
      <c r="H148" s="237"/>
      <c r="I148" s="34"/>
      <c r="J148" s="34"/>
    </row>
    <row r="149" spans="1:10" s="37" customFormat="1">
      <c r="A149" s="42"/>
      <c r="H149" s="237"/>
      <c r="I149" s="34"/>
      <c r="J149" s="34"/>
    </row>
    <row r="150" spans="1:10" s="37" customFormat="1">
      <c r="A150" s="42"/>
      <c r="H150" s="237"/>
      <c r="I150" s="34"/>
      <c r="J150" s="34"/>
    </row>
    <row r="151" spans="1:10" s="37" customFormat="1">
      <c r="A151" s="42"/>
      <c r="H151" s="237"/>
      <c r="I151" s="34"/>
      <c r="J151" s="34"/>
    </row>
    <row r="152" spans="1:10" s="37" customFormat="1">
      <c r="A152" s="42"/>
      <c r="H152" s="237"/>
      <c r="I152" s="34"/>
      <c r="J152" s="34"/>
    </row>
    <row r="153" spans="1:10" s="37" customFormat="1">
      <c r="A153" s="42"/>
      <c r="H153" s="237"/>
      <c r="I153" s="34"/>
      <c r="J153" s="34"/>
    </row>
    <row r="154" spans="1:10" s="37" customFormat="1">
      <c r="A154" s="42"/>
      <c r="H154" s="237"/>
      <c r="I154" s="34"/>
      <c r="J154" s="34"/>
    </row>
    <row r="155" spans="1:10" s="37" customFormat="1">
      <c r="A155" s="42"/>
      <c r="H155" s="237"/>
      <c r="I155" s="34"/>
      <c r="J155" s="34"/>
    </row>
    <row r="156" spans="1:10" s="37" customFormat="1">
      <c r="A156" s="42"/>
      <c r="H156" s="237"/>
      <c r="I156" s="34"/>
      <c r="J156" s="34"/>
    </row>
    <row r="157" spans="1:10" s="37" customFormat="1">
      <c r="A157" s="42"/>
      <c r="H157" s="237"/>
      <c r="I157" s="34"/>
      <c r="J157" s="34"/>
    </row>
    <row r="158" spans="1:10" s="37" customFormat="1">
      <c r="A158" s="42"/>
      <c r="H158" s="237"/>
      <c r="I158" s="34"/>
      <c r="J158" s="34"/>
    </row>
    <row r="159" spans="1:10" s="37" customFormat="1">
      <c r="A159" s="42"/>
      <c r="H159" s="237"/>
      <c r="I159" s="34"/>
      <c r="J159" s="34"/>
    </row>
    <row r="160" spans="1:10" s="37" customFormat="1">
      <c r="A160" s="42"/>
      <c r="H160" s="237"/>
      <c r="I160" s="34"/>
      <c r="J160" s="34"/>
    </row>
    <row r="161" spans="1:10" s="37" customFormat="1">
      <c r="A161" s="42"/>
      <c r="H161" s="237"/>
      <c r="I161" s="34"/>
      <c r="J161" s="34"/>
    </row>
    <row r="162" spans="1:10" s="37" customFormat="1">
      <c r="A162" s="42"/>
      <c r="H162" s="237"/>
      <c r="I162" s="34"/>
      <c r="J162" s="34"/>
    </row>
    <row r="163" spans="1:10" s="37" customFormat="1">
      <c r="A163" s="42"/>
      <c r="H163" s="237"/>
      <c r="I163" s="34"/>
      <c r="J163" s="34"/>
    </row>
    <row r="164" spans="1:10" s="37" customFormat="1">
      <c r="A164" s="42"/>
      <c r="H164" s="237"/>
      <c r="I164" s="34"/>
      <c r="J164" s="34"/>
    </row>
    <row r="165" spans="1:10" s="37" customFormat="1">
      <c r="A165" s="42"/>
      <c r="H165" s="237"/>
      <c r="I165" s="34"/>
      <c r="J165" s="34"/>
    </row>
    <row r="166" spans="1:10" s="37" customFormat="1">
      <c r="A166" s="42"/>
      <c r="H166" s="237"/>
      <c r="I166" s="34"/>
      <c r="J166" s="34"/>
    </row>
    <row r="167" spans="1:10" s="37" customFormat="1">
      <c r="A167" s="42"/>
      <c r="H167" s="237"/>
      <c r="I167" s="34"/>
      <c r="J167" s="34"/>
    </row>
    <row r="168" spans="1:10" s="37" customFormat="1">
      <c r="A168" s="42"/>
      <c r="H168" s="237"/>
      <c r="I168" s="34"/>
      <c r="J168" s="34"/>
    </row>
    <row r="169" spans="1:10" s="37" customFormat="1">
      <c r="A169" s="42"/>
      <c r="H169" s="237"/>
      <c r="I169" s="34"/>
      <c r="J169" s="34"/>
    </row>
    <row r="170" spans="1:10" s="37" customFormat="1">
      <c r="A170" s="42"/>
      <c r="H170" s="237"/>
      <c r="I170" s="34"/>
      <c r="J170" s="34"/>
    </row>
    <row r="171" spans="1:10" s="37" customFormat="1">
      <c r="A171" s="42"/>
      <c r="H171" s="237"/>
      <c r="I171" s="34"/>
      <c r="J171" s="34"/>
    </row>
    <row r="172" spans="1:10" s="37" customFormat="1">
      <c r="A172" s="42"/>
      <c r="H172" s="237"/>
      <c r="I172" s="34"/>
      <c r="J172" s="34"/>
    </row>
    <row r="173" spans="1:10" s="37" customFormat="1">
      <c r="A173" s="42"/>
      <c r="H173" s="237"/>
      <c r="I173" s="34"/>
      <c r="J173" s="34"/>
    </row>
    <row r="174" spans="1:10" s="37" customFormat="1">
      <c r="A174" s="42"/>
      <c r="H174" s="237"/>
      <c r="I174" s="34"/>
      <c r="J174" s="34"/>
    </row>
    <row r="175" spans="1:10" s="37" customFormat="1">
      <c r="A175" s="42"/>
      <c r="H175" s="237"/>
      <c r="I175" s="34"/>
      <c r="J175" s="34"/>
    </row>
    <row r="176" spans="1:10" s="37" customFormat="1">
      <c r="A176" s="42"/>
      <c r="H176" s="237"/>
      <c r="I176" s="34"/>
      <c r="J176" s="34"/>
    </row>
    <row r="177" spans="1:10" s="37" customFormat="1">
      <c r="A177" s="42"/>
      <c r="H177" s="237"/>
      <c r="I177" s="34"/>
      <c r="J177" s="34"/>
    </row>
    <row r="178" spans="1:10" s="37" customFormat="1">
      <c r="A178" s="42"/>
      <c r="H178" s="237"/>
      <c r="I178" s="34"/>
      <c r="J178" s="34"/>
    </row>
    <row r="179" spans="1:10" s="37" customFormat="1">
      <c r="A179" s="42"/>
      <c r="H179" s="237"/>
      <c r="I179" s="34"/>
      <c r="J179" s="34"/>
    </row>
    <row r="180" spans="1:10" s="37" customFormat="1">
      <c r="A180" s="42"/>
      <c r="H180" s="237"/>
      <c r="I180" s="34"/>
      <c r="J180" s="34"/>
    </row>
    <row r="181" spans="1:10" s="37" customFormat="1">
      <c r="A181" s="42"/>
      <c r="H181" s="237"/>
      <c r="I181" s="34"/>
      <c r="J181" s="34"/>
    </row>
    <row r="182" spans="1:10" s="37" customFormat="1">
      <c r="A182" s="42"/>
      <c r="H182" s="237"/>
      <c r="I182" s="34"/>
      <c r="J182" s="34"/>
    </row>
    <row r="183" spans="1:10" s="37" customFormat="1">
      <c r="A183" s="42"/>
      <c r="H183" s="237"/>
      <c r="I183" s="34"/>
      <c r="J183" s="34"/>
    </row>
    <row r="184" spans="1:10" s="37" customFormat="1">
      <c r="A184" s="42"/>
      <c r="H184" s="237"/>
      <c r="I184" s="34"/>
      <c r="J184" s="34"/>
    </row>
  </sheetData>
  <mergeCells count="10">
    <mergeCell ref="F34:H34"/>
    <mergeCell ref="A5:H5"/>
    <mergeCell ref="A15:H15"/>
    <mergeCell ref="F33:H33"/>
    <mergeCell ref="B33:C33"/>
    <mergeCell ref="A1:H1"/>
    <mergeCell ref="A2:A3"/>
    <mergeCell ref="B2:B3"/>
    <mergeCell ref="E2:H2"/>
    <mergeCell ref="C2:D2"/>
  </mergeCells>
  <phoneticPr fontId="3" type="noConversion"/>
  <pageMargins left="0.19685039370078741" right="0" top="0" bottom="0" header="0.19685039370078741" footer="0.11811023622047245"/>
  <pageSetup paperSize="9" scale="67" fitToHeight="2" orientation="portrait" verticalDpi="300" r:id="rId1"/>
  <headerFooter alignWithMargins="0"/>
  <ignoredErrors>
    <ignoredError sqref="G8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77"/>
  <sheetViews>
    <sheetView topLeftCell="A17" zoomScale="90" zoomScaleNormal="90" zoomScaleSheetLayoutView="100" workbookViewId="0">
      <selection activeCell="D72" sqref="D72"/>
    </sheetView>
  </sheetViews>
  <sheetFormatPr defaultRowHeight="18.75" outlineLevelRow="1"/>
  <cols>
    <col min="1" max="1" width="59.5703125" style="1" customWidth="1"/>
    <col min="2" max="2" width="5.85546875" style="1" customWidth="1"/>
    <col min="3" max="4" width="14.85546875" style="1" customWidth="1"/>
    <col min="5" max="5" width="14.140625" style="1" customWidth="1"/>
    <col min="6" max="6" width="13.5703125" style="1" customWidth="1"/>
    <col min="7" max="7" width="14.42578125" style="1" customWidth="1"/>
    <col min="8" max="8" width="13.85546875" style="241" customWidth="1"/>
    <col min="9" max="16384" width="9.140625" style="1"/>
  </cols>
  <sheetData>
    <row r="1" spans="1:8" ht="32.25" customHeight="1">
      <c r="A1" s="543" t="s">
        <v>114</v>
      </c>
      <c r="B1" s="543"/>
      <c r="C1" s="543"/>
      <c r="D1" s="543"/>
      <c r="E1" s="543"/>
      <c r="F1" s="543"/>
      <c r="G1" s="543"/>
      <c r="H1" s="543"/>
    </row>
    <row r="2" spans="1:8" ht="6.75" customHeight="1">
      <c r="A2" s="18"/>
      <c r="B2" s="18"/>
      <c r="C2" s="18"/>
      <c r="D2" s="18"/>
      <c r="E2" s="18"/>
      <c r="F2" s="18"/>
      <c r="G2" s="18"/>
      <c r="H2" s="239"/>
    </row>
    <row r="3" spans="1:8" ht="33.75" customHeight="1">
      <c r="A3" s="510" t="s">
        <v>204</v>
      </c>
      <c r="B3" s="544" t="s">
        <v>1</v>
      </c>
      <c r="C3" s="510" t="s">
        <v>485</v>
      </c>
      <c r="D3" s="510"/>
      <c r="E3" s="528" t="s">
        <v>841</v>
      </c>
      <c r="F3" s="529"/>
      <c r="G3" s="529"/>
      <c r="H3" s="530"/>
    </row>
    <row r="4" spans="1:8" ht="60" customHeight="1">
      <c r="A4" s="510"/>
      <c r="B4" s="544"/>
      <c r="C4" s="226" t="s">
        <v>482</v>
      </c>
      <c r="D4" s="6" t="s">
        <v>483</v>
      </c>
      <c r="E4" s="45" t="s">
        <v>188</v>
      </c>
      <c r="F4" s="45" t="s">
        <v>176</v>
      </c>
      <c r="G4" s="45" t="s">
        <v>199</v>
      </c>
      <c r="H4" s="229" t="s">
        <v>200</v>
      </c>
    </row>
    <row r="5" spans="1:8" ht="13.5" customHeight="1">
      <c r="A5" s="81">
        <v>1</v>
      </c>
      <c r="B5" s="98">
        <v>2</v>
      </c>
      <c r="C5" s="81">
        <v>3</v>
      </c>
      <c r="D5" s="81">
        <v>4</v>
      </c>
      <c r="E5" s="81">
        <v>5</v>
      </c>
      <c r="F5" s="98">
        <v>6</v>
      </c>
      <c r="G5" s="81">
        <v>7</v>
      </c>
      <c r="H5" s="242">
        <v>8</v>
      </c>
    </row>
    <row r="6" spans="1:8" s="41" customFormat="1" ht="29.25" customHeight="1">
      <c r="A6" s="545" t="s">
        <v>118</v>
      </c>
      <c r="B6" s="545"/>
      <c r="C6" s="545"/>
      <c r="D6" s="545"/>
      <c r="E6" s="545"/>
      <c r="F6" s="545"/>
      <c r="G6" s="545"/>
      <c r="H6" s="545"/>
    </row>
    <row r="7" spans="1:8" ht="45" customHeight="1">
      <c r="A7" s="173" t="s">
        <v>364</v>
      </c>
      <c r="B7" s="174" t="s">
        <v>365</v>
      </c>
      <c r="C7" s="192">
        <f>SUM(C8:C12)</f>
        <v>48746</v>
      </c>
      <c r="D7" s="192">
        <f>SUM(D8:D12)</f>
        <v>54645</v>
      </c>
      <c r="E7" s="192">
        <f>SUM(E8:E12)</f>
        <v>16739</v>
      </c>
      <c r="F7" s="192">
        <f>SUM(F8:F12)</f>
        <v>19010</v>
      </c>
      <c r="G7" s="192">
        <f t="shared" ref="G7:G19" si="0">F7-E7</f>
        <v>2271</v>
      </c>
      <c r="H7" s="230">
        <f>F7/E7*100</f>
        <v>113.56711870482108</v>
      </c>
    </row>
    <row r="8" spans="1:8" ht="28.5" customHeight="1">
      <c r="A8" s="199" t="s">
        <v>344</v>
      </c>
      <c r="B8" s="170" t="s">
        <v>345</v>
      </c>
      <c r="C8" s="74">
        <v>48490</v>
      </c>
      <c r="D8" s="74">
        <f>17054+18581+19010</f>
        <v>54645</v>
      </c>
      <c r="E8" s="74">
        <v>16739</v>
      </c>
      <c r="F8" s="455">
        <v>19010</v>
      </c>
      <c r="G8" s="77">
        <f t="shared" si="0"/>
        <v>2271</v>
      </c>
      <c r="H8" s="230">
        <f t="shared" ref="H8:H19" si="1">F8/E8*100</f>
        <v>113.56711870482108</v>
      </c>
    </row>
    <row r="9" spans="1:8" ht="30" customHeight="1">
      <c r="A9" s="200" t="s">
        <v>454</v>
      </c>
      <c r="B9" s="170" t="s">
        <v>346</v>
      </c>
      <c r="C9" s="74"/>
      <c r="D9" s="74"/>
      <c r="E9" s="74"/>
      <c r="F9" s="74"/>
      <c r="G9" s="77">
        <f t="shared" si="0"/>
        <v>0</v>
      </c>
      <c r="H9" s="230" t="e">
        <f t="shared" si="1"/>
        <v>#DIV/0!</v>
      </c>
    </row>
    <row r="10" spans="1:8" ht="25.5" customHeight="1">
      <c r="A10" s="200" t="s">
        <v>347</v>
      </c>
      <c r="B10" s="170" t="s">
        <v>348</v>
      </c>
      <c r="C10" s="74"/>
      <c r="D10" s="74"/>
      <c r="E10" s="74"/>
      <c r="F10" s="74"/>
      <c r="G10" s="77">
        <f t="shared" si="0"/>
        <v>0</v>
      </c>
      <c r="H10" s="230" t="e">
        <f t="shared" si="1"/>
        <v>#DIV/0!</v>
      </c>
    </row>
    <row r="11" spans="1:8" ht="24.75" customHeight="1">
      <c r="A11" s="200" t="s">
        <v>455</v>
      </c>
      <c r="B11" s="170" t="s">
        <v>349</v>
      </c>
      <c r="C11" s="74"/>
      <c r="D11" s="74"/>
      <c r="E11" s="74"/>
      <c r="F11" s="74"/>
      <c r="G11" s="77">
        <f t="shared" si="0"/>
        <v>0</v>
      </c>
      <c r="H11" s="230" t="e">
        <f t="shared" si="1"/>
        <v>#DIV/0!</v>
      </c>
    </row>
    <row r="12" spans="1:8" ht="27.75" customHeight="1">
      <c r="A12" s="200" t="s">
        <v>563</v>
      </c>
      <c r="B12" s="171" t="s">
        <v>350</v>
      </c>
      <c r="C12" s="74">
        <v>256</v>
      </c>
      <c r="D12" s="74"/>
      <c r="E12" s="74"/>
      <c r="F12" s="74"/>
      <c r="G12" s="77">
        <f t="shared" si="0"/>
        <v>0</v>
      </c>
      <c r="H12" s="230" t="e">
        <f t="shared" si="1"/>
        <v>#DIV/0!</v>
      </c>
    </row>
    <row r="13" spans="1:8" ht="41.25" customHeight="1">
      <c r="A13" s="173" t="s">
        <v>351</v>
      </c>
      <c r="B13" s="174" t="s">
        <v>352</v>
      </c>
      <c r="C13" s="192">
        <f>SUM(C14:C18)</f>
        <v>-48961</v>
      </c>
      <c r="D13" s="192">
        <f>SUM(D14:D18)</f>
        <v>-54093</v>
      </c>
      <c r="E13" s="192">
        <f>SUM(E14:E18)</f>
        <v>-16739</v>
      </c>
      <c r="F13" s="192">
        <f>SUM(F14:F18)</f>
        <v>-18892</v>
      </c>
      <c r="G13" s="192">
        <f t="shared" si="0"/>
        <v>-2153</v>
      </c>
      <c r="H13" s="230">
        <f t="shared" si="1"/>
        <v>112.86217814684269</v>
      </c>
    </row>
    <row r="14" spans="1:8" ht="30.75" customHeight="1">
      <c r="A14" s="199" t="s">
        <v>353</v>
      </c>
      <c r="B14" s="170" t="s">
        <v>354</v>
      </c>
      <c r="C14" s="74">
        <v>-12673</v>
      </c>
      <c r="D14" s="74">
        <f>-4485+-4682+-5365</f>
        <v>-14532</v>
      </c>
      <c r="E14" s="74">
        <v>-3919</v>
      </c>
      <c r="F14" s="455">
        <v>-5365</v>
      </c>
      <c r="G14" s="77"/>
      <c r="H14" s="230">
        <f t="shared" si="1"/>
        <v>136.89716764480735</v>
      </c>
    </row>
    <row r="15" spans="1:8" ht="26.25" customHeight="1">
      <c r="A15" s="199" t="s">
        <v>355</v>
      </c>
      <c r="B15" s="170" t="s">
        <v>356</v>
      </c>
      <c r="C15" s="74">
        <v>-18948</v>
      </c>
      <c r="D15" s="74">
        <f>-6499+-7059+-7333</f>
        <v>-20891</v>
      </c>
      <c r="E15" s="74">
        <v>-6752</v>
      </c>
      <c r="F15" s="455">
        <v>-7333</v>
      </c>
      <c r="G15" s="77"/>
      <c r="H15" s="230">
        <f t="shared" si="1"/>
        <v>108.60485781990521</v>
      </c>
    </row>
    <row r="16" spans="1:8" ht="28.5" customHeight="1">
      <c r="A16" s="199" t="s">
        <v>357</v>
      </c>
      <c r="B16" s="170" t="s">
        <v>358</v>
      </c>
      <c r="C16" s="74" t="s">
        <v>257</v>
      </c>
      <c r="D16" s="74"/>
      <c r="E16" s="74" t="s">
        <v>257</v>
      </c>
      <c r="F16" s="455"/>
      <c r="G16" s="77"/>
      <c r="H16" s="230" t="e">
        <f t="shared" si="1"/>
        <v>#VALUE!</v>
      </c>
    </row>
    <row r="17" spans="1:8" ht="28.5" customHeight="1">
      <c r="A17" s="199" t="s">
        <v>359</v>
      </c>
      <c r="B17" s="171" t="s">
        <v>360</v>
      </c>
      <c r="C17" s="74">
        <v>-17334</v>
      </c>
      <c r="D17" s="74">
        <f>-5999+-6463+-6181</f>
        <v>-18643</v>
      </c>
      <c r="E17" s="74">
        <v>-6068</v>
      </c>
      <c r="F17" s="455">
        <f>-6181</f>
        <v>-6181</v>
      </c>
      <c r="G17" s="77"/>
      <c r="H17" s="230">
        <f t="shared" si="1"/>
        <v>101.86222808174028</v>
      </c>
    </row>
    <row r="18" spans="1:8" ht="29.25" customHeight="1">
      <c r="A18" s="199" t="s">
        <v>361</v>
      </c>
      <c r="B18" s="171" t="s">
        <v>362</v>
      </c>
      <c r="C18" s="74">
        <v>-6</v>
      </c>
      <c r="D18" s="74">
        <f>-6+-8+-13</f>
        <v>-27</v>
      </c>
      <c r="E18" s="276">
        <v>0</v>
      </c>
      <c r="F18" s="455">
        <v>-13</v>
      </c>
      <c r="G18" s="77"/>
      <c r="H18" s="230" t="e">
        <f t="shared" si="1"/>
        <v>#DIV/0!</v>
      </c>
    </row>
    <row r="19" spans="1:8" ht="39.75" customHeight="1">
      <c r="A19" s="175" t="s">
        <v>117</v>
      </c>
      <c r="B19" s="176" t="s">
        <v>363</v>
      </c>
      <c r="C19" s="192">
        <f t="shared" ref="C19" si="2">C7+C13</f>
        <v>-215</v>
      </c>
      <c r="D19" s="192">
        <f t="shared" ref="D19:F19" si="3">D7+D13</f>
        <v>552</v>
      </c>
      <c r="E19" s="356">
        <v>-0.2</v>
      </c>
      <c r="F19" s="192">
        <f t="shared" si="3"/>
        <v>118</v>
      </c>
      <c r="G19" s="192">
        <f t="shared" si="0"/>
        <v>118.2</v>
      </c>
      <c r="H19" s="230">
        <f t="shared" si="1"/>
        <v>-59000</v>
      </c>
    </row>
    <row r="20" spans="1:8" ht="31.5" customHeight="1">
      <c r="A20" s="545" t="s">
        <v>119</v>
      </c>
      <c r="B20" s="545"/>
      <c r="C20" s="545"/>
      <c r="D20" s="545"/>
      <c r="E20" s="545"/>
      <c r="F20" s="545"/>
      <c r="G20" s="545"/>
      <c r="H20" s="545"/>
    </row>
    <row r="21" spans="1:8" ht="40.5" customHeight="1">
      <c r="A21" s="173" t="s">
        <v>400</v>
      </c>
      <c r="B21" s="188"/>
      <c r="C21" s="273">
        <f>C22+C23+C24+C25+C28</f>
        <v>0</v>
      </c>
      <c r="D21" s="273">
        <f>D22+D23+D24+D25+D28</f>
        <v>0</v>
      </c>
      <c r="E21" s="273">
        <f>E22+E23+E24+E25+E28</f>
        <v>0</v>
      </c>
      <c r="F21" s="273">
        <f>F22+F23+F24+F25+F28</f>
        <v>0</v>
      </c>
      <c r="G21" s="77">
        <f t="shared" ref="G21:G41" si="4">F21-E21</f>
        <v>0</v>
      </c>
      <c r="H21" s="450" t="e">
        <f>F21/E21*100</f>
        <v>#DIV/0!</v>
      </c>
    </row>
    <row r="22" spans="1:8" ht="28.5" customHeight="1">
      <c r="A22" s="201" t="s">
        <v>26</v>
      </c>
      <c r="B22" s="170" t="s">
        <v>403</v>
      </c>
      <c r="C22" s="74"/>
      <c r="D22" s="74"/>
      <c r="E22" s="74"/>
      <c r="F22" s="74"/>
      <c r="G22" s="77">
        <f t="shared" si="4"/>
        <v>0</v>
      </c>
      <c r="H22" s="450" t="e">
        <f t="shared" ref="H22:H31" si="5">F22/E22*100</f>
        <v>#DIV/0!</v>
      </c>
    </row>
    <row r="23" spans="1:8" ht="30" customHeight="1">
      <c r="A23" s="201" t="s">
        <v>404</v>
      </c>
      <c r="B23" s="170" t="s">
        <v>405</v>
      </c>
      <c r="C23" s="74"/>
      <c r="D23" s="74"/>
      <c r="E23" s="74"/>
      <c r="F23" s="74"/>
      <c r="G23" s="77">
        <f t="shared" si="4"/>
        <v>0</v>
      </c>
      <c r="H23" s="450" t="e">
        <f t="shared" si="5"/>
        <v>#DIV/0!</v>
      </c>
    </row>
    <row r="24" spans="1:8" ht="27" customHeight="1">
      <c r="A24" s="201" t="s">
        <v>406</v>
      </c>
      <c r="B24" s="170" t="s">
        <v>407</v>
      </c>
      <c r="C24" s="74"/>
      <c r="D24" s="74"/>
      <c r="E24" s="74"/>
      <c r="F24" s="74"/>
      <c r="G24" s="77">
        <f t="shared" si="4"/>
        <v>0</v>
      </c>
      <c r="H24" s="450" t="e">
        <f t="shared" si="5"/>
        <v>#DIV/0!</v>
      </c>
    </row>
    <row r="25" spans="1:8" ht="21.75" customHeight="1">
      <c r="A25" s="201" t="s">
        <v>123</v>
      </c>
      <c r="B25" s="217"/>
      <c r="C25" s="74"/>
      <c r="D25" s="74"/>
      <c r="E25" s="74"/>
      <c r="F25" s="74"/>
      <c r="G25" s="77">
        <f t="shared" si="4"/>
        <v>0</v>
      </c>
      <c r="H25" s="450" t="e">
        <f t="shared" si="5"/>
        <v>#DIV/0!</v>
      </c>
    </row>
    <row r="26" spans="1:8" ht="21.75" customHeight="1">
      <c r="A26" s="216" t="s">
        <v>456</v>
      </c>
      <c r="B26" s="217" t="s">
        <v>409</v>
      </c>
      <c r="C26" s="74"/>
      <c r="D26" s="74"/>
      <c r="E26" s="74"/>
      <c r="F26" s="74"/>
      <c r="G26" s="77">
        <f t="shared" si="4"/>
        <v>0</v>
      </c>
      <c r="H26" s="450" t="e">
        <f t="shared" si="5"/>
        <v>#DIV/0!</v>
      </c>
    </row>
    <row r="27" spans="1:8" ht="22.5" customHeight="1">
      <c r="A27" s="216" t="s">
        <v>457</v>
      </c>
      <c r="B27" s="217" t="s">
        <v>402</v>
      </c>
      <c r="C27" s="74"/>
      <c r="D27" s="74"/>
      <c r="E27" s="74"/>
      <c r="F27" s="74"/>
      <c r="G27" s="77">
        <f t="shared" si="4"/>
        <v>0</v>
      </c>
      <c r="H27" s="450" t="e">
        <f t="shared" si="5"/>
        <v>#DIV/0!</v>
      </c>
    </row>
    <row r="28" spans="1:8" ht="27" customHeight="1">
      <c r="A28" s="202" t="s">
        <v>408</v>
      </c>
      <c r="B28" s="203" t="s">
        <v>411</v>
      </c>
      <c r="C28" s="74"/>
      <c r="D28" s="74"/>
      <c r="E28" s="74"/>
      <c r="F28" s="74"/>
      <c r="G28" s="77">
        <f t="shared" si="4"/>
        <v>0</v>
      </c>
      <c r="H28" s="450" t="e">
        <f t="shared" si="5"/>
        <v>#DIV/0!</v>
      </c>
    </row>
    <row r="29" spans="1:8" ht="11.25" customHeight="1">
      <c r="A29" s="164" t="s">
        <v>267</v>
      </c>
      <c r="B29" s="204"/>
      <c r="C29" s="96"/>
      <c r="D29" s="96"/>
      <c r="E29" s="96"/>
      <c r="F29" s="96"/>
      <c r="G29" s="97">
        <f t="shared" si="4"/>
        <v>0</v>
      </c>
      <c r="H29" s="450" t="e">
        <f t="shared" si="5"/>
        <v>#DIV/0!</v>
      </c>
    </row>
    <row r="30" spans="1:8" ht="22.5" customHeight="1">
      <c r="A30" s="164" t="s">
        <v>277</v>
      </c>
      <c r="B30" s="205" t="s">
        <v>369</v>
      </c>
      <c r="C30" s="96"/>
      <c r="D30" s="96"/>
      <c r="E30" s="96"/>
      <c r="F30" s="96"/>
      <c r="G30" s="97">
        <f t="shared" si="4"/>
        <v>0</v>
      </c>
      <c r="H30" s="450" t="e">
        <f t="shared" si="5"/>
        <v>#DIV/0!</v>
      </c>
    </row>
    <row r="31" spans="1:8" ht="21.75" customHeight="1">
      <c r="A31" s="164" t="s">
        <v>266</v>
      </c>
      <c r="B31" s="205" t="s">
        <v>370</v>
      </c>
      <c r="C31" s="74"/>
      <c r="D31" s="74"/>
      <c r="E31" s="74"/>
      <c r="F31" s="74"/>
      <c r="G31" s="77">
        <f t="shared" si="4"/>
        <v>0</v>
      </c>
      <c r="H31" s="450" t="e">
        <f t="shared" si="5"/>
        <v>#DIV/0!</v>
      </c>
    </row>
    <row r="32" spans="1:8" ht="45.75" customHeight="1">
      <c r="A32" s="173" t="s">
        <v>401</v>
      </c>
      <c r="B32" s="174" t="s">
        <v>413</v>
      </c>
      <c r="C32" s="77">
        <f>SUM(C33:C40)</f>
        <v>-213</v>
      </c>
      <c r="D32" s="77">
        <f>SUM(D33:D40)</f>
        <v>-252</v>
      </c>
      <c r="E32" s="77">
        <f>SUM(E33:E40)</f>
        <v>-100</v>
      </c>
      <c r="F32" s="77">
        <f>SUM(F33:F40)</f>
        <v>-252</v>
      </c>
      <c r="G32" s="77">
        <f>F32-E32</f>
        <v>-152</v>
      </c>
      <c r="H32" s="450">
        <f>F32/E32*100</f>
        <v>252</v>
      </c>
    </row>
    <row r="33" spans="1:8" ht="54.75" customHeight="1">
      <c r="A33" s="201" t="s">
        <v>410</v>
      </c>
      <c r="B33" s="170" t="s">
        <v>414</v>
      </c>
      <c r="C33" s="74">
        <v>-213</v>
      </c>
      <c r="D33" s="74">
        <v>-252</v>
      </c>
      <c r="E33" s="74">
        <v>-100</v>
      </c>
      <c r="F33" s="74">
        <v>-252</v>
      </c>
      <c r="G33" s="77">
        <f t="shared" si="4"/>
        <v>-152</v>
      </c>
      <c r="H33" s="450">
        <f t="shared" ref="H33:H41" si="6">F33/E33*100</f>
        <v>252</v>
      </c>
    </row>
    <row r="34" spans="1:8" ht="43.5" customHeight="1">
      <c r="A34" s="453" t="s">
        <v>412</v>
      </c>
      <c r="B34" s="170" t="s">
        <v>415</v>
      </c>
      <c r="C34" s="74" t="s">
        <v>257</v>
      </c>
      <c r="D34" s="74" t="s">
        <v>257</v>
      </c>
      <c r="E34" s="74" t="s">
        <v>257</v>
      </c>
      <c r="F34" s="74" t="s">
        <v>257</v>
      </c>
      <c r="G34" s="77" t="e">
        <f t="shared" si="4"/>
        <v>#VALUE!</v>
      </c>
      <c r="H34" s="450" t="e">
        <f t="shared" si="6"/>
        <v>#VALUE!</v>
      </c>
    </row>
    <row r="35" spans="1:8" ht="37.5" customHeight="1">
      <c r="A35" s="453" t="s">
        <v>418</v>
      </c>
      <c r="B35" s="170" t="s">
        <v>416</v>
      </c>
      <c r="C35" s="74" t="s">
        <v>257</v>
      </c>
      <c r="D35" s="74" t="s">
        <v>257</v>
      </c>
      <c r="E35" s="74" t="s">
        <v>257</v>
      </c>
      <c r="F35" s="74" t="s">
        <v>257</v>
      </c>
      <c r="G35" s="77" t="e">
        <f t="shared" si="4"/>
        <v>#VALUE!</v>
      </c>
      <c r="H35" s="450" t="e">
        <f t="shared" si="6"/>
        <v>#VALUE!</v>
      </c>
    </row>
    <row r="36" spans="1:8" ht="30" customHeight="1">
      <c r="A36" s="453" t="s">
        <v>46</v>
      </c>
      <c r="B36" s="170" t="s">
        <v>419</v>
      </c>
      <c r="C36" s="74" t="s">
        <v>257</v>
      </c>
      <c r="D36" s="74" t="s">
        <v>257</v>
      </c>
      <c r="E36" s="74" t="s">
        <v>257</v>
      </c>
      <c r="F36" s="74" t="s">
        <v>257</v>
      </c>
      <c r="G36" s="77" t="e">
        <f t="shared" si="4"/>
        <v>#VALUE!</v>
      </c>
      <c r="H36" s="450" t="e">
        <f t="shared" si="6"/>
        <v>#VALUE!</v>
      </c>
    </row>
    <row r="37" spans="1:8" ht="27" customHeight="1">
      <c r="A37" s="453" t="s">
        <v>361</v>
      </c>
      <c r="B37" s="171" t="s">
        <v>459</v>
      </c>
      <c r="C37" s="74" t="s">
        <v>257</v>
      </c>
      <c r="D37" s="74" t="s">
        <v>257</v>
      </c>
      <c r="E37" s="74" t="s">
        <v>257</v>
      </c>
      <c r="F37" s="74" t="s">
        <v>257</v>
      </c>
      <c r="G37" s="77" t="e">
        <f t="shared" si="4"/>
        <v>#VALUE!</v>
      </c>
      <c r="H37" s="450" t="e">
        <f t="shared" si="6"/>
        <v>#VALUE!</v>
      </c>
    </row>
    <row r="38" spans="1:8" ht="11.25" customHeight="1">
      <c r="A38" s="206" t="s">
        <v>268</v>
      </c>
      <c r="B38" s="207"/>
      <c r="C38" s="74"/>
      <c r="D38" s="74"/>
      <c r="E38" s="74"/>
      <c r="F38" s="74"/>
      <c r="G38" s="77">
        <f t="shared" si="4"/>
        <v>0</v>
      </c>
      <c r="H38" s="450" t="e">
        <f t="shared" si="6"/>
        <v>#DIV/0!</v>
      </c>
    </row>
    <row r="39" spans="1:8" ht="21.75" customHeight="1">
      <c r="A39" s="164" t="s">
        <v>277</v>
      </c>
      <c r="B39" s="208" t="s">
        <v>460</v>
      </c>
      <c r="C39" s="96" t="s">
        <v>257</v>
      </c>
      <c r="D39" s="96" t="s">
        <v>257</v>
      </c>
      <c r="E39" s="96" t="s">
        <v>257</v>
      </c>
      <c r="F39" s="96" t="s">
        <v>257</v>
      </c>
      <c r="G39" s="77" t="e">
        <f t="shared" si="4"/>
        <v>#VALUE!</v>
      </c>
      <c r="H39" s="450" t="e">
        <f t="shared" si="6"/>
        <v>#VALUE!</v>
      </c>
    </row>
    <row r="40" spans="1:8" ht="21" customHeight="1">
      <c r="A40" s="164" t="s">
        <v>417</v>
      </c>
      <c r="B40" s="208" t="s">
        <v>461</v>
      </c>
      <c r="C40" s="96" t="s">
        <v>257</v>
      </c>
      <c r="D40" s="96" t="s">
        <v>257</v>
      </c>
      <c r="E40" s="96" t="s">
        <v>257</v>
      </c>
      <c r="F40" s="96" t="s">
        <v>257</v>
      </c>
      <c r="G40" s="77" t="e">
        <f t="shared" si="4"/>
        <v>#VALUE!</v>
      </c>
      <c r="H40" s="450" t="e">
        <f t="shared" si="6"/>
        <v>#VALUE!</v>
      </c>
    </row>
    <row r="41" spans="1:8" ht="42.75" customHeight="1">
      <c r="A41" s="177" t="s">
        <v>120</v>
      </c>
      <c r="B41" s="176" t="s">
        <v>458</v>
      </c>
      <c r="C41" s="77">
        <f>SUM(C22:C24,C29:C31,C33:C37)</f>
        <v>-213</v>
      </c>
      <c r="D41" s="77">
        <f>SUM(D22:D24,D29:D31,D33:D37)</f>
        <v>-252</v>
      </c>
      <c r="E41" s="77">
        <f>SUM(E22:E24,E29:E31,E33:E37)</f>
        <v>-100</v>
      </c>
      <c r="F41" s="77">
        <f>SUM(F22:F24,F29:F31,F33:F37)</f>
        <v>-252</v>
      </c>
      <c r="G41" s="77">
        <f t="shared" si="4"/>
        <v>-152</v>
      </c>
      <c r="H41" s="450">
        <f t="shared" si="6"/>
        <v>252</v>
      </c>
    </row>
    <row r="42" spans="1:8" ht="20.100000000000001" hidden="1" customHeight="1" outlineLevel="1">
      <c r="A42" s="449"/>
      <c r="B42" s="8"/>
      <c r="C42" s="61"/>
      <c r="D42" s="61"/>
      <c r="E42" s="61"/>
      <c r="F42" s="540" t="s">
        <v>171</v>
      </c>
      <c r="G42" s="541"/>
      <c r="H42" s="542"/>
    </row>
    <row r="43" spans="1:8" ht="20.100000000000001" hidden="1" customHeight="1" outlineLevel="1">
      <c r="A43" s="449"/>
      <c r="B43" s="8"/>
      <c r="C43" s="61"/>
      <c r="D43" s="61"/>
      <c r="E43" s="61"/>
      <c r="F43" s="540" t="s">
        <v>206</v>
      </c>
      <c r="G43" s="541"/>
      <c r="H43" s="542"/>
    </row>
    <row r="44" spans="1:8" ht="30" customHeight="1" collapsed="1">
      <c r="A44" s="545" t="s">
        <v>121</v>
      </c>
      <c r="B44" s="545"/>
      <c r="C44" s="545"/>
      <c r="D44" s="545"/>
      <c r="E44" s="545"/>
      <c r="F44" s="545"/>
      <c r="G44" s="545"/>
      <c r="H44" s="545"/>
    </row>
    <row r="45" spans="1:8" ht="39" customHeight="1">
      <c r="A45" s="209" t="s">
        <v>420</v>
      </c>
      <c r="B45" s="210" t="s">
        <v>421</v>
      </c>
      <c r="C45" s="273">
        <f>C46+C47+C51+C55+C56</f>
        <v>0</v>
      </c>
      <c r="D45" s="273">
        <f>D46+D47+D51+D55+D56</f>
        <v>0</v>
      </c>
      <c r="E45" s="273">
        <f>E46+E47+E51+E55+E56</f>
        <v>0</v>
      </c>
      <c r="F45" s="273">
        <f>F46+F47+F51+F55+F56</f>
        <v>0</v>
      </c>
      <c r="G45" s="77">
        <f t="shared" ref="G45:G68" si="7">F45-E45</f>
        <v>0</v>
      </c>
      <c r="H45" s="450" t="e">
        <f>F45/E45*100</f>
        <v>#DIV/0!</v>
      </c>
    </row>
    <row r="46" spans="1:8" ht="24" customHeight="1">
      <c r="A46" s="211" t="s">
        <v>489</v>
      </c>
      <c r="B46" s="212" t="s">
        <v>422</v>
      </c>
      <c r="C46" s="74"/>
      <c r="D46" s="74"/>
      <c r="E46" s="74"/>
      <c r="F46" s="74"/>
      <c r="G46" s="77">
        <f t="shared" si="7"/>
        <v>0</v>
      </c>
      <c r="H46" s="450" t="e">
        <f t="shared" ref="H46:H56" si="8">F46/E46*100</f>
        <v>#DIV/0!</v>
      </c>
    </row>
    <row r="47" spans="1:8" ht="37.5" customHeight="1">
      <c r="A47" s="453" t="s">
        <v>449</v>
      </c>
      <c r="B47" s="212" t="s">
        <v>423</v>
      </c>
      <c r="C47" s="74"/>
      <c r="D47" s="74"/>
      <c r="E47" s="74"/>
      <c r="F47" s="74"/>
      <c r="G47" s="77">
        <f t="shared" si="7"/>
        <v>0</v>
      </c>
      <c r="H47" s="450" t="e">
        <f t="shared" si="8"/>
        <v>#DIV/0!</v>
      </c>
    </row>
    <row r="48" spans="1:8" ht="20.100000000000001" customHeight="1">
      <c r="A48" s="164" t="s">
        <v>78</v>
      </c>
      <c r="B48" s="213" t="s">
        <v>424</v>
      </c>
      <c r="C48" s="96"/>
      <c r="D48" s="96"/>
      <c r="E48" s="96"/>
      <c r="F48" s="96"/>
      <c r="G48" s="97">
        <f t="shared" si="7"/>
        <v>0</v>
      </c>
      <c r="H48" s="450" t="e">
        <f t="shared" si="8"/>
        <v>#DIV/0!</v>
      </c>
    </row>
    <row r="49" spans="1:8" ht="17.25" customHeight="1">
      <c r="A49" s="164" t="s">
        <v>79</v>
      </c>
      <c r="B49" s="213" t="s">
        <v>425</v>
      </c>
      <c r="C49" s="96"/>
      <c r="D49" s="96"/>
      <c r="E49" s="96"/>
      <c r="F49" s="96"/>
      <c r="G49" s="97">
        <f t="shared" si="7"/>
        <v>0</v>
      </c>
      <c r="H49" s="450" t="e">
        <f t="shared" si="8"/>
        <v>#DIV/0!</v>
      </c>
    </row>
    <row r="50" spans="1:8" ht="18" customHeight="1">
      <c r="A50" s="164" t="s">
        <v>90</v>
      </c>
      <c r="B50" s="213" t="s">
        <v>426</v>
      </c>
      <c r="C50" s="96"/>
      <c r="D50" s="96"/>
      <c r="E50" s="96"/>
      <c r="F50" s="96"/>
      <c r="G50" s="97">
        <f t="shared" si="7"/>
        <v>0</v>
      </c>
      <c r="H50" s="450" t="e">
        <f t="shared" si="8"/>
        <v>#DIV/0!</v>
      </c>
    </row>
    <row r="51" spans="1:8" ht="37.5" customHeight="1">
      <c r="A51" s="453" t="s">
        <v>450</v>
      </c>
      <c r="B51" s="212" t="s">
        <v>427</v>
      </c>
      <c r="C51" s="74"/>
      <c r="D51" s="74"/>
      <c r="E51" s="74"/>
      <c r="F51" s="74"/>
      <c r="G51" s="77">
        <f t="shared" si="7"/>
        <v>0</v>
      </c>
      <c r="H51" s="450" t="e">
        <f t="shared" si="8"/>
        <v>#DIV/0!</v>
      </c>
    </row>
    <row r="52" spans="1:8" ht="20.100000000000001" customHeight="1">
      <c r="A52" s="164" t="s">
        <v>78</v>
      </c>
      <c r="B52" s="213" t="s">
        <v>428</v>
      </c>
      <c r="C52" s="96"/>
      <c r="D52" s="96"/>
      <c r="E52" s="96"/>
      <c r="F52" s="96"/>
      <c r="G52" s="97">
        <f t="shared" si="7"/>
        <v>0</v>
      </c>
      <c r="H52" s="450" t="e">
        <f t="shared" si="8"/>
        <v>#DIV/0!</v>
      </c>
    </row>
    <row r="53" spans="1:8" ht="20.100000000000001" customHeight="1">
      <c r="A53" s="164" t="s">
        <v>79</v>
      </c>
      <c r="B53" s="213" t="s">
        <v>429</v>
      </c>
      <c r="C53" s="96"/>
      <c r="D53" s="96"/>
      <c r="E53" s="96"/>
      <c r="F53" s="96"/>
      <c r="G53" s="97">
        <f t="shared" si="7"/>
        <v>0</v>
      </c>
      <c r="H53" s="450" t="e">
        <f t="shared" si="8"/>
        <v>#DIV/0!</v>
      </c>
    </row>
    <row r="54" spans="1:8" ht="20.100000000000001" customHeight="1">
      <c r="A54" s="164" t="s">
        <v>90</v>
      </c>
      <c r="B54" s="213" t="s">
        <v>430</v>
      </c>
      <c r="C54" s="96"/>
      <c r="D54" s="96"/>
      <c r="E54" s="96"/>
      <c r="F54" s="96"/>
      <c r="G54" s="97">
        <f t="shared" si="7"/>
        <v>0</v>
      </c>
      <c r="H54" s="450" t="e">
        <f t="shared" si="8"/>
        <v>#DIV/0!</v>
      </c>
    </row>
    <row r="55" spans="1:8" ht="24.75" customHeight="1">
      <c r="A55" s="453" t="s">
        <v>431</v>
      </c>
      <c r="B55" s="212" t="s">
        <v>432</v>
      </c>
      <c r="C55" s="74"/>
      <c r="D55" s="74"/>
      <c r="E55" s="74"/>
      <c r="F55" s="74"/>
      <c r="G55" s="77">
        <f t="shared" si="7"/>
        <v>0</v>
      </c>
      <c r="H55" s="450" t="e">
        <f t="shared" si="8"/>
        <v>#DIV/0!</v>
      </c>
    </row>
    <row r="56" spans="1:8" ht="24" customHeight="1">
      <c r="A56" s="453" t="s">
        <v>433</v>
      </c>
      <c r="B56" s="212" t="s">
        <v>434</v>
      </c>
      <c r="C56" s="74"/>
      <c r="D56" s="74"/>
      <c r="E56" s="74"/>
      <c r="F56" s="74"/>
      <c r="G56" s="77">
        <f t="shared" si="7"/>
        <v>0</v>
      </c>
      <c r="H56" s="450" t="e">
        <f t="shared" si="8"/>
        <v>#DIV/0!</v>
      </c>
    </row>
    <row r="57" spans="1:8" ht="41.25" customHeight="1">
      <c r="A57" s="173" t="s">
        <v>435</v>
      </c>
      <c r="B57" s="174" t="s">
        <v>436</v>
      </c>
      <c r="C57" s="289">
        <f>SUM(C58:C59,C63,C67)</f>
        <v>0</v>
      </c>
      <c r="D57" s="454">
        <f>SUM(D58:D59,D63,D67)</f>
        <v>0</v>
      </c>
      <c r="E57" s="273">
        <f>SUM(E58:E59,E63,E67)</f>
        <v>3</v>
      </c>
      <c r="F57" s="451">
        <f>SUM(F58:F59,F63,F67)</f>
        <v>0</v>
      </c>
      <c r="G57" s="77">
        <f t="shared" si="7"/>
        <v>-3</v>
      </c>
      <c r="H57" s="450">
        <f>F57/E57*100</f>
        <v>0</v>
      </c>
    </row>
    <row r="58" spans="1:8" ht="44.25" customHeight="1">
      <c r="A58" s="453" t="s">
        <v>437</v>
      </c>
      <c r="B58" s="171" t="s">
        <v>438</v>
      </c>
      <c r="C58" s="288" t="s">
        <v>492</v>
      </c>
      <c r="D58" s="288"/>
      <c r="E58" s="276">
        <v>3</v>
      </c>
      <c r="F58" s="74"/>
      <c r="G58" s="77">
        <f t="shared" si="7"/>
        <v>-3</v>
      </c>
      <c r="H58" s="450">
        <f t="shared" ref="H58:H73" si="9">F58/E58*100</f>
        <v>0</v>
      </c>
    </row>
    <row r="59" spans="1:8" ht="37.5" customHeight="1">
      <c r="A59" s="453" t="s">
        <v>451</v>
      </c>
      <c r="B59" s="171" t="s">
        <v>439</v>
      </c>
      <c r="C59" s="288" t="s">
        <v>257</v>
      </c>
      <c r="D59" s="288" t="s">
        <v>257</v>
      </c>
      <c r="E59" s="74" t="s">
        <v>257</v>
      </c>
      <c r="F59" s="74" t="s">
        <v>257</v>
      </c>
      <c r="G59" s="77" t="e">
        <f t="shared" si="7"/>
        <v>#VALUE!</v>
      </c>
      <c r="H59" s="450" t="e">
        <f t="shared" si="9"/>
        <v>#VALUE!</v>
      </c>
    </row>
    <row r="60" spans="1:8" ht="20.100000000000001" customHeight="1">
      <c r="A60" s="164" t="s">
        <v>78</v>
      </c>
      <c r="B60" s="214" t="s">
        <v>440</v>
      </c>
      <c r="C60" s="290" t="s">
        <v>257</v>
      </c>
      <c r="D60" s="290" t="s">
        <v>257</v>
      </c>
      <c r="E60" s="96" t="s">
        <v>257</v>
      </c>
      <c r="F60" s="96" t="s">
        <v>257</v>
      </c>
      <c r="G60" s="77" t="e">
        <f t="shared" si="7"/>
        <v>#VALUE!</v>
      </c>
      <c r="H60" s="450" t="e">
        <f t="shared" si="9"/>
        <v>#VALUE!</v>
      </c>
    </row>
    <row r="61" spans="1:8" ht="20.100000000000001" customHeight="1">
      <c r="A61" s="164" t="s">
        <v>79</v>
      </c>
      <c r="B61" s="214" t="s">
        <v>441</v>
      </c>
      <c r="C61" s="290" t="s">
        <v>257</v>
      </c>
      <c r="D61" s="290" t="s">
        <v>257</v>
      </c>
      <c r="E61" s="96" t="s">
        <v>257</v>
      </c>
      <c r="F61" s="96" t="s">
        <v>257</v>
      </c>
      <c r="G61" s="77" t="e">
        <f t="shared" si="7"/>
        <v>#VALUE!</v>
      </c>
      <c r="H61" s="450" t="e">
        <f t="shared" si="9"/>
        <v>#VALUE!</v>
      </c>
    </row>
    <row r="62" spans="1:8" ht="20.100000000000001" customHeight="1">
      <c r="A62" s="164" t="s">
        <v>90</v>
      </c>
      <c r="B62" s="214" t="s">
        <v>442</v>
      </c>
      <c r="C62" s="290" t="s">
        <v>257</v>
      </c>
      <c r="D62" s="290" t="s">
        <v>257</v>
      </c>
      <c r="E62" s="96" t="s">
        <v>257</v>
      </c>
      <c r="F62" s="96" t="s">
        <v>257</v>
      </c>
      <c r="G62" s="77" t="e">
        <f t="shared" si="7"/>
        <v>#VALUE!</v>
      </c>
      <c r="H62" s="450" t="e">
        <f t="shared" si="9"/>
        <v>#VALUE!</v>
      </c>
    </row>
    <row r="63" spans="1:8" ht="40.5" customHeight="1">
      <c r="A63" s="453" t="s">
        <v>452</v>
      </c>
      <c r="B63" s="171" t="s">
        <v>443</v>
      </c>
      <c r="C63" s="288" t="s">
        <v>257</v>
      </c>
      <c r="D63" s="288" t="s">
        <v>257</v>
      </c>
      <c r="E63" s="74" t="s">
        <v>257</v>
      </c>
      <c r="F63" s="74" t="s">
        <v>257</v>
      </c>
      <c r="G63" s="77" t="e">
        <f t="shared" si="7"/>
        <v>#VALUE!</v>
      </c>
      <c r="H63" s="450" t="e">
        <f t="shared" si="9"/>
        <v>#VALUE!</v>
      </c>
    </row>
    <row r="64" spans="1:8" ht="20.100000000000001" customHeight="1">
      <c r="A64" s="164" t="s">
        <v>78</v>
      </c>
      <c r="B64" s="214" t="s">
        <v>444</v>
      </c>
      <c r="C64" s="290" t="s">
        <v>257</v>
      </c>
      <c r="D64" s="290" t="s">
        <v>257</v>
      </c>
      <c r="E64" s="96" t="s">
        <v>257</v>
      </c>
      <c r="F64" s="96" t="s">
        <v>257</v>
      </c>
      <c r="G64" s="77" t="e">
        <f t="shared" si="7"/>
        <v>#VALUE!</v>
      </c>
      <c r="H64" s="450" t="e">
        <f t="shared" si="9"/>
        <v>#VALUE!</v>
      </c>
    </row>
    <row r="65" spans="1:8" ht="20.100000000000001" customHeight="1">
      <c r="A65" s="164" t="s">
        <v>79</v>
      </c>
      <c r="B65" s="214" t="s">
        <v>445</v>
      </c>
      <c r="C65" s="290" t="s">
        <v>257</v>
      </c>
      <c r="D65" s="290" t="s">
        <v>257</v>
      </c>
      <c r="E65" s="96" t="s">
        <v>257</v>
      </c>
      <c r="F65" s="96" t="s">
        <v>257</v>
      </c>
      <c r="G65" s="77" t="e">
        <f t="shared" si="7"/>
        <v>#VALUE!</v>
      </c>
      <c r="H65" s="450" t="e">
        <f t="shared" si="9"/>
        <v>#VALUE!</v>
      </c>
    </row>
    <row r="66" spans="1:8" ht="20.100000000000001" customHeight="1">
      <c r="A66" s="164" t="s">
        <v>90</v>
      </c>
      <c r="B66" s="214" t="s">
        <v>446</v>
      </c>
      <c r="C66" s="290" t="s">
        <v>257</v>
      </c>
      <c r="D66" s="290" t="s">
        <v>257</v>
      </c>
      <c r="E66" s="96" t="s">
        <v>257</v>
      </c>
      <c r="F66" s="96" t="s">
        <v>257</v>
      </c>
      <c r="G66" s="77" t="e">
        <f t="shared" si="7"/>
        <v>#VALUE!</v>
      </c>
      <c r="H66" s="450" t="e">
        <f t="shared" si="9"/>
        <v>#VALUE!</v>
      </c>
    </row>
    <row r="67" spans="1:8" ht="24" customHeight="1">
      <c r="A67" s="453" t="s">
        <v>361</v>
      </c>
      <c r="B67" s="171" t="s">
        <v>447</v>
      </c>
      <c r="C67" s="288" t="s">
        <v>257</v>
      </c>
      <c r="D67" s="288" t="s">
        <v>257</v>
      </c>
      <c r="E67" s="74" t="s">
        <v>257</v>
      </c>
      <c r="F67" s="74" t="s">
        <v>257</v>
      </c>
      <c r="G67" s="77" t="e">
        <f t="shared" si="7"/>
        <v>#VALUE!</v>
      </c>
      <c r="H67" s="450" t="e">
        <f t="shared" si="9"/>
        <v>#VALUE!</v>
      </c>
    </row>
    <row r="68" spans="1:8" ht="31.5" customHeight="1">
      <c r="A68" s="177" t="s">
        <v>122</v>
      </c>
      <c r="B68" s="176" t="s">
        <v>448</v>
      </c>
      <c r="C68" s="289">
        <f>SUM(C57,C45)</f>
        <v>0</v>
      </c>
      <c r="D68" s="454">
        <f>SUM(D57,D45)</f>
        <v>0</v>
      </c>
      <c r="E68" s="273">
        <f>SUM(E57,E45)</f>
        <v>3</v>
      </c>
      <c r="F68" s="451">
        <f>SUM(F57,F45)</f>
        <v>0</v>
      </c>
      <c r="G68" s="77">
        <f t="shared" si="7"/>
        <v>-3</v>
      </c>
      <c r="H68" s="450">
        <f t="shared" si="9"/>
        <v>0</v>
      </c>
    </row>
    <row r="69" spans="1:8" s="13" customFormat="1" ht="27.75" customHeight="1">
      <c r="A69" s="448" t="s">
        <v>230</v>
      </c>
      <c r="B69" s="452"/>
      <c r="C69" s="288"/>
      <c r="D69" s="288"/>
      <c r="E69" s="276"/>
      <c r="F69" s="74"/>
      <c r="G69" s="77">
        <f>F69-E69</f>
        <v>0</v>
      </c>
      <c r="H69" s="450" t="e">
        <f t="shared" si="9"/>
        <v>#DIV/0!</v>
      </c>
    </row>
    <row r="70" spans="1:8" s="13" customFormat="1" ht="29.25" customHeight="1">
      <c r="A70" s="181" t="s">
        <v>27</v>
      </c>
      <c r="B70" s="215">
        <v>3600</v>
      </c>
      <c r="C70" s="192">
        <v>2112</v>
      </c>
      <c r="D70" s="291">
        <v>2062</v>
      </c>
      <c r="E70" s="279">
        <v>2287.6</v>
      </c>
      <c r="F70" s="459">
        <v>2244</v>
      </c>
      <c r="G70" s="192">
        <f>F70-E70</f>
        <v>-43.599999999999909</v>
      </c>
      <c r="H70" s="450">
        <f t="shared" si="9"/>
        <v>98.094072390278015</v>
      </c>
    </row>
    <row r="71" spans="1:8" s="13" customFormat="1" ht="25.5" customHeight="1">
      <c r="A71" s="59" t="s">
        <v>207</v>
      </c>
      <c r="B71" s="452">
        <v>3610</v>
      </c>
      <c r="C71" s="74"/>
      <c r="D71" s="288"/>
      <c r="E71" s="74"/>
      <c r="F71" s="455"/>
      <c r="G71" s="77">
        <f>F71-E71</f>
        <v>0</v>
      </c>
      <c r="H71" s="450" t="e">
        <f t="shared" si="9"/>
        <v>#DIV/0!</v>
      </c>
    </row>
    <row r="72" spans="1:8" s="13" customFormat="1" ht="28.5" customHeight="1">
      <c r="A72" s="181" t="s">
        <v>47</v>
      </c>
      <c r="B72" s="215">
        <v>3620</v>
      </c>
      <c r="C72" s="320">
        <f t="shared" ref="C72" si="10">C70+C73+C71</f>
        <v>1684</v>
      </c>
      <c r="D72" s="320">
        <v>2362</v>
      </c>
      <c r="E72" s="355">
        <v>2190.4</v>
      </c>
      <c r="F72" s="460">
        <v>2362</v>
      </c>
      <c r="G72" s="192">
        <f>F72-E72</f>
        <v>171.59999999999991</v>
      </c>
      <c r="H72" s="450">
        <f t="shared" si="9"/>
        <v>107.83418553688824</v>
      </c>
    </row>
    <row r="73" spans="1:8" s="13" customFormat="1" ht="33" customHeight="1">
      <c r="A73" s="181" t="s">
        <v>28</v>
      </c>
      <c r="B73" s="215">
        <v>3630</v>
      </c>
      <c r="C73" s="77">
        <v>-428</v>
      </c>
      <c r="D73" s="280">
        <f>D19+D41+D68</f>
        <v>300</v>
      </c>
      <c r="E73" s="280">
        <f>E19+E41+E68</f>
        <v>-97.2</v>
      </c>
      <c r="F73" s="280">
        <f>F19+F41+F68</f>
        <v>-134</v>
      </c>
      <c r="G73" s="77">
        <f>G19+G41+G68</f>
        <v>-36.799999999999997</v>
      </c>
      <c r="H73" s="450">
        <f t="shared" si="9"/>
        <v>137.86008230452674</v>
      </c>
    </row>
    <row r="74" spans="1:8" s="13" customFormat="1">
      <c r="A74" s="1"/>
      <c r="B74" s="27"/>
      <c r="C74" s="27"/>
      <c r="D74" s="27"/>
      <c r="E74" s="27"/>
      <c r="F74" s="27"/>
      <c r="G74" s="27"/>
      <c r="H74" s="240"/>
    </row>
    <row r="75" spans="1:8" s="2" customFormat="1" ht="27.75" customHeight="1">
      <c r="A75" s="85" t="s">
        <v>497</v>
      </c>
      <c r="B75" s="493" t="s">
        <v>453</v>
      </c>
      <c r="C75" s="493"/>
      <c r="D75" s="143"/>
      <c r="E75" s="87"/>
      <c r="F75" s="500" t="s">
        <v>182</v>
      </c>
      <c r="G75" s="500"/>
      <c r="H75" s="500"/>
    </row>
    <row r="76" spans="1:8">
      <c r="A76" s="104" t="s">
        <v>184</v>
      </c>
      <c r="B76" s="524" t="s">
        <v>68</v>
      </c>
      <c r="C76" s="524"/>
      <c r="D76" s="221"/>
      <c r="E76" s="105"/>
      <c r="F76" s="531" t="s">
        <v>238</v>
      </c>
      <c r="G76" s="531"/>
      <c r="H76" s="531"/>
    </row>
    <row r="77" spans="1:8">
      <c r="A77" s="385" t="s">
        <v>570</v>
      </c>
    </row>
  </sheetData>
  <mergeCells count="14">
    <mergeCell ref="F42:H42"/>
    <mergeCell ref="F43:H43"/>
    <mergeCell ref="B75:C75"/>
    <mergeCell ref="B76:C76"/>
    <mergeCell ref="A1:H1"/>
    <mergeCell ref="A3:A4"/>
    <mergeCell ref="B3:B4"/>
    <mergeCell ref="E3:H3"/>
    <mergeCell ref="C3:D3"/>
    <mergeCell ref="F76:H76"/>
    <mergeCell ref="A20:H20"/>
    <mergeCell ref="A6:H6"/>
    <mergeCell ref="A44:H44"/>
    <mergeCell ref="F75:H75"/>
  </mergeCells>
  <phoneticPr fontId="3" type="noConversion"/>
  <pageMargins left="0.19685039370078741" right="0" top="0" bottom="0" header="0.19685039370078741" footer="0.23622047244094491"/>
  <pageSetup paperSize="9" scale="67" orientation="portrait" r:id="rId1"/>
  <headerFooter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83"/>
  <sheetViews>
    <sheetView topLeftCell="A10" zoomScaleNormal="100" zoomScaleSheetLayoutView="55" workbookViewId="0">
      <selection activeCell="F13" sqref="F13"/>
    </sheetView>
  </sheetViews>
  <sheetFormatPr defaultRowHeight="18.75" outlineLevelRow="1"/>
  <cols>
    <col min="1" max="1" width="41.140625" style="2" customWidth="1"/>
    <col min="2" max="2" width="7" style="21" customWidth="1"/>
    <col min="3" max="4" width="15.140625" style="21" customWidth="1"/>
    <col min="5" max="5" width="13.85546875" style="21" customWidth="1"/>
    <col min="6" max="6" width="13.140625" style="21" customWidth="1"/>
    <col min="7" max="7" width="14.85546875" style="21" customWidth="1"/>
    <col min="8" max="8" width="14.42578125" style="21" customWidth="1"/>
    <col min="9" max="9" width="9.5703125" style="2" customWidth="1"/>
    <col min="10" max="10" width="9.85546875" style="2" customWidth="1"/>
    <col min="11" max="16384" width="9.140625" style="2"/>
  </cols>
  <sheetData>
    <row r="1" spans="1:15" hidden="1" outlineLevel="1">
      <c r="H1" s="24" t="s">
        <v>171</v>
      </c>
    </row>
    <row r="2" spans="1:15" hidden="1" outlineLevel="1">
      <c r="H2" s="24" t="s">
        <v>161</v>
      </c>
    </row>
    <row r="3" spans="1:15" ht="63.75" customHeight="1" collapsed="1">
      <c r="A3" s="543" t="s">
        <v>154</v>
      </c>
      <c r="B3" s="543"/>
      <c r="C3" s="543"/>
      <c r="D3" s="543"/>
      <c r="E3" s="543"/>
      <c r="F3" s="543"/>
      <c r="G3" s="543"/>
      <c r="H3" s="543"/>
    </row>
    <row r="4" spans="1:15">
      <c r="A4" s="547"/>
      <c r="B4" s="547"/>
      <c r="C4" s="547"/>
      <c r="D4" s="547"/>
      <c r="E4" s="547"/>
      <c r="F4" s="547"/>
      <c r="G4" s="547"/>
      <c r="H4" s="547"/>
    </row>
    <row r="5" spans="1:15" ht="58.5" customHeight="1">
      <c r="A5" s="549" t="s">
        <v>204</v>
      </c>
      <c r="B5" s="508" t="s">
        <v>12</v>
      </c>
      <c r="C5" s="552" t="s">
        <v>485</v>
      </c>
      <c r="D5" s="553"/>
      <c r="E5" s="528" t="s">
        <v>838</v>
      </c>
      <c r="F5" s="529"/>
      <c r="G5" s="529"/>
      <c r="H5" s="530"/>
    </row>
    <row r="6" spans="1:15" ht="75.75" customHeight="1">
      <c r="A6" s="550"/>
      <c r="B6" s="508"/>
      <c r="C6" s="226" t="s">
        <v>482</v>
      </c>
      <c r="D6" s="6" t="s">
        <v>483</v>
      </c>
      <c r="E6" s="45" t="s">
        <v>188</v>
      </c>
      <c r="F6" s="45" t="s">
        <v>176</v>
      </c>
      <c r="G6" s="45" t="s">
        <v>199</v>
      </c>
      <c r="H6" s="45" t="s">
        <v>200</v>
      </c>
    </row>
    <row r="7" spans="1:15" ht="15.75" customHeight="1">
      <c r="A7" s="144">
        <v>1</v>
      </c>
      <c r="B7" s="82">
        <v>2</v>
      </c>
      <c r="C7" s="144">
        <v>3</v>
      </c>
      <c r="D7" s="144">
        <v>4</v>
      </c>
      <c r="E7" s="144">
        <v>5</v>
      </c>
      <c r="F7" s="82">
        <v>6</v>
      </c>
      <c r="G7" s="144">
        <v>7</v>
      </c>
      <c r="H7" s="82">
        <v>8</v>
      </c>
    </row>
    <row r="8" spans="1:15" s="4" customFormat="1" ht="63" customHeight="1">
      <c r="A8" s="180" t="s">
        <v>70</v>
      </c>
      <c r="B8" s="189">
        <v>4000</v>
      </c>
      <c r="C8" s="77">
        <f>SUM(C9:C14)</f>
        <v>213</v>
      </c>
      <c r="D8" s="77">
        <f>SUM(D9:D14)</f>
        <v>252</v>
      </c>
      <c r="E8" s="77">
        <f>SUM(E9:E14)</f>
        <v>100</v>
      </c>
      <c r="F8" s="77">
        <f>SUM(F9:F14)</f>
        <v>0</v>
      </c>
      <c r="G8" s="77">
        <f t="shared" ref="G8:G14" si="0">F8-E8</f>
        <v>-100</v>
      </c>
      <c r="H8" s="243">
        <f>F8/E8*100</f>
        <v>0</v>
      </c>
    </row>
    <row r="9" spans="1:15" ht="47.25" customHeight="1">
      <c r="A9" s="7" t="s">
        <v>462</v>
      </c>
      <c r="B9" s="107" t="s">
        <v>160</v>
      </c>
      <c r="C9" s="74"/>
      <c r="D9" s="74"/>
      <c r="E9" s="74"/>
      <c r="F9" s="74"/>
      <c r="G9" s="77">
        <f t="shared" si="0"/>
        <v>0</v>
      </c>
      <c r="H9" s="243" t="e">
        <f t="shared" ref="H9:H14" si="1">F9/E9*100</f>
        <v>#DIV/0!</v>
      </c>
    </row>
    <row r="10" spans="1:15" ht="57" customHeight="1">
      <c r="A10" s="7" t="s">
        <v>463</v>
      </c>
      <c r="B10" s="106">
        <v>4020</v>
      </c>
      <c r="C10" s="74">
        <v>213</v>
      </c>
      <c r="D10" s="74">
        <v>251</v>
      </c>
      <c r="E10" s="74">
        <v>100</v>
      </c>
      <c r="F10" s="74"/>
      <c r="G10" s="77">
        <f t="shared" si="0"/>
        <v>-100</v>
      </c>
      <c r="H10" s="243">
        <f t="shared" si="1"/>
        <v>0</v>
      </c>
      <c r="O10" s="18"/>
    </row>
    <row r="11" spans="1:15" ht="69.75" customHeight="1">
      <c r="A11" s="7" t="s">
        <v>464</v>
      </c>
      <c r="B11" s="107">
        <v>4030</v>
      </c>
      <c r="C11" s="74"/>
      <c r="D11" s="74"/>
      <c r="E11" s="74"/>
      <c r="F11" s="74"/>
      <c r="G11" s="77">
        <f t="shared" si="0"/>
        <v>0</v>
      </c>
      <c r="H11" s="243" t="e">
        <f t="shared" si="1"/>
        <v>#DIV/0!</v>
      </c>
      <c r="N11" s="18"/>
    </row>
    <row r="12" spans="1:15" ht="61.5" customHeight="1">
      <c r="A12" s="7" t="s">
        <v>465</v>
      </c>
      <c r="B12" s="106">
        <v>4040</v>
      </c>
      <c r="C12" s="74"/>
      <c r="D12" s="74"/>
      <c r="E12" s="74"/>
      <c r="F12" s="74"/>
      <c r="G12" s="77">
        <f t="shared" si="0"/>
        <v>0</v>
      </c>
      <c r="H12" s="243" t="e">
        <f t="shared" si="1"/>
        <v>#DIV/0!</v>
      </c>
    </row>
    <row r="13" spans="1:15" ht="82.5" customHeight="1">
      <c r="A13" s="7" t="s">
        <v>466</v>
      </c>
      <c r="B13" s="107">
        <v>4050</v>
      </c>
      <c r="C13" s="74"/>
      <c r="D13" s="74">
        <v>1</v>
      </c>
      <c r="E13" s="74"/>
      <c r="F13" s="74" t="s">
        <v>849</v>
      </c>
      <c r="G13" s="77" t="e">
        <f t="shared" si="0"/>
        <v>#VALUE!</v>
      </c>
      <c r="H13" s="243" t="e">
        <f t="shared" si="1"/>
        <v>#VALUE!</v>
      </c>
    </row>
    <row r="14" spans="1:15" ht="53.25" customHeight="1">
      <c r="A14" s="7" t="s">
        <v>490</v>
      </c>
      <c r="B14" s="106">
        <v>4060</v>
      </c>
      <c r="C14" s="74"/>
      <c r="D14" s="74"/>
      <c r="E14" s="74"/>
      <c r="F14" s="74"/>
      <c r="G14" s="77">
        <f t="shared" si="0"/>
        <v>0</v>
      </c>
      <c r="H14" s="243" t="e">
        <f t="shared" si="1"/>
        <v>#DIV/0!</v>
      </c>
    </row>
    <row r="15" spans="1:15" ht="57.75" customHeight="1">
      <c r="A15" s="551" t="s">
        <v>371</v>
      </c>
      <c r="B15" s="551"/>
      <c r="C15" s="551"/>
      <c r="D15" s="551"/>
      <c r="E15" s="551"/>
      <c r="F15" s="551"/>
      <c r="G15" s="551"/>
      <c r="H15" s="551"/>
      <c r="I15" s="172"/>
      <c r="J15" s="172"/>
      <c r="K15" s="172"/>
    </row>
    <row r="16" spans="1:15" ht="43.5" customHeight="1">
      <c r="A16" s="85" t="s">
        <v>497</v>
      </c>
      <c r="B16" s="86"/>
      <c r="C16" s="143" t="s">
        <v>467</v>
      </c>
      <c r="D16" s="143"/>
      <c r="E16" s="87"/>
      <c r="F16" s="500" t="s">
        <v>569</v>
      </c>
      <c r="G16" s="500"/>
      <c r="H16" s="500"/>
    </row>
    <row r="17" spans="1:8" s="1" customFormat="1">
      <c r="A17" s="88" t="s">
        <v>67</v>
      </c>
      <c r="B17" s="89"/>
      <c r="C17" s="88" t="s">
        <v>68</v>
      </c>
      <c r="D17" s="88"/>
      <c r="E17" s="89"/>
      <c r="F17" s="548" t="s">
        <v>238</v>
      </c>
      <c r="G17" s="548"/>
      <c r="H17" s="548"/>
    </row>
    <row r="18" spans="1:8">
      <c r="A18" s="546" t="s">
        <v>571</v>
      </c>
      <c r="B18" s="546"/>
      <c r="C18" s="546"/>
      <c r="D18" s="88"/>
      <c r="E18" s="88"/>
      <c r="F18" s="88"/>
      <c r="G18" s="88"/>
      <c r="H18" s="88"/>
    </row>
    <row r="19" spans="1:8">
      <c r="A19" s="39"/>
    </row>
    <row r="20" spans="1:8">
      <c r="A20" s="39"/>
    </row>
    <row r="21" spans="1:8">
      <c r="A21" s="39"/>
    </row>
    <row r="22" spans="1:8">
      <c r="A22" s="39"/>
    </row>
    <row r="23" spans="1:8">
      <c r="A23" s="39"/>
    </row>
    <row r="24" spans="1:8">
      <c r="A24" s="39"/>
    </row>
    <row r="25" spans="1:8">
      <c r="A25" s="39"/>
    </row>
    <row r="26" spans="1:8">
      <c r="A26" s="39"/>
    </row>
    <row r="27" spans="1:8">
      <c r="A27" s="39"/>
    </row>
    <row r="28" spans="1:8">
      <c r="A28" s="39"/>
    </row>
    <row r="29" spans="1:8">
      <c r="A29" s="39"/>
    </row>
    <row r="30" spans="1:8">
      <c r="A30" s="39"/>
    </row>
    <row r="31" spans="1:8">
      <c r="A31" s="39"/>
    </row>
    <row r="32" spans="1:8">
      <c r="A32" s="39"/>
    </row>
    <row r="33" spans="1:1">
      <c r="A33" s="39"/>
    </row>
    <row r="34" spans="1:1">
      <c r="A34" s="39"/>
    </row>
    <row r="35" spans="1:1">
      <c r="A35" s="39"/>
    </row>
    <row r="36" spans="1:1">
      <c r="A36" s="39"/>
    </row>
    <row r="37" spans="1:1">
      <c r="A37" s="39"/>
    </row>
    <row r="38" spans="1:1">
      <c r="A38" s="39"/>
    </row>
    <row r="39" spans="1:1">
      <c r="A39" s="39"/>
    </row>
    <row r="40" spans="1:1">
      <c r="A40" s="39"/>
    </row>
    <row r="41" spans="1:1">
      <c r="A41" s="39"/>
    </row>
    <row r="42" spans="1:1">
      <c r="A42" s="39"/>
    </row>
    <row r="43" spans="1:1">
      <c r="A43" s="39"/>
    </row>
    <row r="44" spans="1:1">
      <c r="A44" s="39"/>
    </row>
    <row r="45" spans="1:1">
      <c r="A45" s="39"/>
    </row>
    <row r="46" spans="1:1">
      <c r="A46" s="39"/>
    </row>
    <row r="47" spans="1:1">
      <c r="A47" s="39"/>
    </row>
    <row r="48" spans="1:1">
      <c r="A48" s="39"/>
    </row>
    <row r="49" spans="1:1">
      <c r="A49" s="39"/>
    </row>
    <row r="50" spans="1:1">
      <c r="A50" s="39"/>
    </row>
    <row r="51" spans="1:1">
      <c r="A51" s="39"/>
    </row>
    <row r="52" spans="1:1">
      <c r="A52" s="39"/>
    </row>
    <row r="53" spans="1:1">
      <c r="A53" s="39"/>
    </row>
    <row r="54" spans="1: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  <row r="60" spans="1:1">
      <c r="A60" s="39"/>
    </row>
    <row r="61" spans="1:1">
      <c r="A61" s="39"/>
    </row>
    <row r="62" spans="1:1">
      <c r="A62" s="39"/>
    </row>
    <row r="63" spans="1:1">
      <c r="A63" s="39"/>
    </row>
    <row r="64" spans="1:1">
      <c r="A64" s="39"/>
    </row>
    <row r="65" spans="1:1">
      <c r="A65" s="39"/>
    </row>
    <row r="66" spans="1:1">
      <c r="A66" s="39"/>
    </row>
    <row r="67" spans="1:1">
      <c r="A67" s="39"/>
    </row>
    <row r="68" spans="1:1">
      <c r="A68" s="39"/>
    </row>
    <row r="69" spans="1:1">
      <c r="A69" s="39"/>
    </row>
    <row r="70" spans="1:1">
      <c r="A70" s="39"/>
    </row>
    <row r="71" spans="1:1">
      <c r="A71" s="39"/>
    </row>
    <row r="72" spans="1:1">
      <c r="A72" s="39"/>
    </row>
    <row r="73" spans="1:1">
      <c r="A73" s="39"/>
    </row>
    <row r="74" spans="1:1">
      <c r="A74" s="39"/>
    </row>
    <row r="75" spans="1:1">
      <c r="A75" s="39"/>
    </row>
    <row r="76" spans="1:1">
      <c r="A76" s="39"/>
    </row>
    <row r="77" spans="1:1">
      <c r="A77" s="39"/>
    </row>
    <row r="78" spans="1:1">
      <c r="A78" s="39"/>
    </row>
    <row r="79" spans="1:1">
      <c r="A79" s="39"/>
    </row>
    <row r="80" spans="1:1">
      <c r="A80" s="39"/>
    </row>
    <row r="81" spans="1:1">
      <c r="A81" s="39"/>
    </row>
    <row r="82" spans="1:1">
      <c r="A82" s="39"/>
    </row>
    <row r="83" spans="1:1">
      <c r="A83" s="39"/>
    </row>
    <row r="84" spans="1:1">
      <c r="A84" s="39"/>
    </row>
    <row r="85" spans="1:1">
      <c r="A85" s="39"/>
    </row>
    <row r="86" spans="1:1">
      <c r="A86" s="39"/>
    </row>
    <row r="87" spans="1:1">
      <c r="A87" s="39"/>
    </row>
    <row r="88" spans="1:1">
      <c r="A88" s="39"/>
    </row>
    <row r="89" spans="1:1">
      <c r="A89" s="39"/>
    </row>
    <row r="90" spans="1:1">
      <c r="A90" s="39"/>
    </row>
    <row r="91" spans="1:1">
      <c r="A91" s="39"/>
    </row>
    <row r="92" spans="1:1">
      <c r="A92" s="39"/>
    </row>
    <row r="93" spans="1:1">
      <c r="A93" s="39"/>
    </row>
    <row r="94" spans="1:1">
      <c r="A94" s="39"/>
    </row>
    <row r="95" spans="1:1">
      <c r="A95" s="39"/>
    </row>
    <row r="96" spans="1:1">
      <c r="A96" s="39"/>
    </row>
    <row r="97" spans="1:1">
      <c r="A97" s="39"/>
    </row>
    <row r="98" spans="1:1">
      <c r="A98" s="39"/>
    </row>
    <row r="99" spans="1:1">
      <c r="A99" s="39"/>
    </row>
    <row r="100" spans="1:1">
      <c r="A100" s="39"/>
    </row>
    <row r="101" spans="1:1">
      <c r="A101" s="39"/>
    </row>
    <row r="102" spans="1:1">
      <c r="A102" s="39"/>
    </row>
    <row r="103" spans="1:1">
      <c r="A103" s="39"/>
    </row>
    <row r="104" spans="1:1">
      <c r="A104" s="39"/>
    </row>
    <row r="105" spans="1:1">
      <c r="A105" s="39"/>
    </row>
    <row r="106" spans="1:1">
      <c r="A106" s="39"/>
    </row>
    <row r="107" spans="1:1">
      <c r="A107" s="39"/>
    </row>
    <row r="108" spans="1:1">
      <c r="A108" s="39"/>
    </row>
    <row r="109" spans="1:1">
      <c r="A109" s="39"/>
    </row>
    <row r="110" spans="1:1">
      <c r="A110" s="39"/>
    </row>
    <row r="111" spans="1:1">
      <c r="A111" s="39"/>
    </row>
    <row r="112" spans="1:1">
      <c r="A112" s="39"/>
    </row>
    <row r="113" spans="1:1">
      <c r="A113" s="39"/>
    </row>
    <row r="114" spans="1:1">
      <c r="A114" s="39"/>
    </row>
    <row r="115" spans="1:1">
      <c r="A115" s="39"/>
    </row>
    <row r="116" spans="1:1">
      <c r="A116" s="39"/>
    </row>
    <row r="117" spans="1:1">
      <c r="A117" s="39"/>
    </row>
    <row r="118" spans="1:1">
      <c r="A118" s="39"/>
    </row>
    <row r="119" spans="1:1">
      <c r="A119" s="39"/>
    </row>
    <row r="120" spans="1:1">
      <c r="A120" s="39"/>
    </row>
    <row r="121" spans="1:1">
      <c r="A121" s="39"/>
    </row>
    <row r="122" spans="1:1">
      <c r="A122" s="39"/>
    </row>
    <row r="123" spans="1:1">
      <c r="A123" s="39"/>
    </row>
    <row r="124" spans="1:1">
      <c r="A124" s="39"/>
    </row>
    <row r="125" spans="1:1">
      <c r="A125" s="39"/>
    </row>
    <row r="126" spans="1:1">
      <c r="A126" s="39"/>
    </row>
    <row r="127" spans="1:1">
      <c r="A127" s="39"/>
    </row>
    <row r="128" spans="1:1">
      <c r="A128" s="39"/>
    </row>
    <row r="129" spans="1:1">
      <c r="A129" s="39"/>
    </row>
    <row r="130" spans="1:1">
      <c r="A130" s="39"/>
    </row>
    <row r="131" spans="1:1">
      <c r="A131" s="39"/>
    </row>
    <row r="132" spans="1:1">
      <c r="A132" s="39"/>
    </row>
    <row r="133" spans="1:1">
      <c r="A133" s="39"/>
    </row>
    <row r="134" spans="1:1">
      <c r="A134" s="39"/>
    </row>
    <row r="135" spans="1:1">
      <c r="A135" s="39"/>
    </row>
    <row r="136" spans="1:1">
      <c r="A136" s="39"/>
    </row>
    <row r="137" spans="1:1">
      <c r="A137" s="39"/>
    </row>
    <row r="138" spans="1:1">
      <c r="A138" s="39"/>
    </row>
    <row r="139" spans="1:1">
      <c r="A139" s="39"/>
    </row>
    <row r="140" spans="1:1">
      <c r="A140" s="39"/>
    </row>
    <row r="141" spans="1:1">
      <c r="A141" s="39"/>
    </row>
    <row r="142" spans="1:1">
      <c r="A142" s="39"/>
    </row>
    <row r="143" spans="1:1">
      <c r="A143" s="39"/>
    </row>
    <row r="144" spans="1:1">
      <c r="A144" s="39"/>
    </row>
    <row r="145" spans="1:1">
      <c r="A145" s="39"/>
    </row>
    <row r="146" spans="1:1">
      <c r="A146" s="39"/>
    </row>
    <row r="147" spans="1:1">
      <c r="A147" s="39"/>
    </row>
    <row r="148" spans="1:1">
      <c r="A148" s="39"/>
    </row>
    <row r="149" spans="1:1">
      <c r="A149" s="39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</sheetData>
  <mergeCells count="10">
    <mergeCell ref="A18:C18"/>
    <mergeCell ref="A3:H3"/>
    <mergeCell ref="B5:B6"/>
    <mergeCell ref="A4:H4"/>
    <mergeCell ref="F17:H17"/>
    <mergeCell ref="E5:H5"/>
    <mergeCell ref="F16:H16"/>
    <mergeCell ref="A5:A6"/>
    <mergeCell ref="A15:H15"/>
    <mergeCell ref="C5:D5"/>
  </mergeCells>
  <phoneticPr fontId="0" type="noConversion"/>
  <pageMargins left="0.19685039370078741" right="0" top="0" bottom="0" header="0.27559055118110237" footer="0.31496062992125984"/>
  <pageSetup paperSize="9" scale="75" firstPageNumber="9" orientation="portrait" useFirstPageNumber="1" r:id="rId1"/>
  <headerFooter alignWithMargins="0"/>
  <ignoredErrors>
    <ignoredError sqref="B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5"/>
  <sheetViews>
    <sheetView zoomScaleNormal="100" zoomScaleSheetLayoutView="75" workbookViewId="0">
      <selection activeCell="F4" sqref="F4"/>
    </sheetView>
  </sheetViews>
  <sheetFormatPr defaultRowHeight="12.75"/>
  <cols>
    <col min="1" max="1" width="33.42578125" style="26" customWidth="1"/>
    <col min="2" max="2" width="6" style="26" customWidth="1"/>
    <col min="3" max="3" width="15.140625" style="26" customWidth="1"/>
    <col min="4" max="4" width="11.42578125" style="26" customWidth="1"/>
    <col min="5" max="5" width="10.42578125" style="26" customWidth="1"/>
    <col min="6" max="6" width="11.140625" style="26" customWidth="1"/>
    <col min="7" max="7" width="10.5703125" style="26" customWidth="1"/>
    <col min="8" max="8" width="11.5703125" style="26" customWidth="1"/>
    <col min="9" max="9" width="14.28515625" style="26" customWidth="1"/>
    <col min="10" max="10" width="9.5703125" style="26" customWidth="1"/>
    <col min="11" max="11" width="9.140625" style="26"/>
    <col min="12" max="12" width="27.140625" style="26" customWidth="1"/>
    <col min="13" max="16384" width="9.140625" style="26"/>
  </cols>
  <sheetData>
    <row r="1" spans="1:9" ht="30" customHeight="1">
      <c r="A1" s="557" t="s">
        <v>156</v>
      </c>
      <c r="B1" s="557"/>
      <c r="C1" s="557"/>
      <c r="D1" s="557"/>
      <c r="E1" s="557"/>
      <c r="F1" s="557"/>
      <c r="G1" s="557"/>
      <c r="H1" s="557"/>
      <c r="I1" s="557"/>
    </row>
    <row r="2" spans="1:9" ht="9.75" customHeight="1">
      <c r="A2" s="367"/>
      <c r="B2" s="367"/>
      <c r="C2" s="367"/>
      <c r="D2" s="367"/>
      <c r="E2" s="367"/>
      <c r="F2" s="367"/>
      <c r="G2" s="367"/>
      <c r="H2" s="367"/>
      <c r="I2" s="367"/>
    </row>
    <row r="3" spans="1:9" ht="30.75" customHeight="1">
      <c r="A3" s="558" t="s">
        <v>204</v>
      </c>
      <c r="B3" s="558" t="s">
        <v>1</v>
      </c>
      <c r="C3" s="558" t="s">
        <v>83</v>
      </c>
      <c r="D3" s="554" t="s">
        <v>485</v>
      </c>
      <c r="E3" s="526"/>
      <c r="F3" s="560" t="s">
        <v>841</v>
      </c>
      <c r="G3" s="560"/>
      <c r="H3" s="560"/>
      <c r="I3" s="558" t="s">
        <v>231</v>
      </c>
    </row>
    <row r="4" spans="1:9" ht="59.25" customHeight="1">
      <c r="A4" s="559"/>
      <c r="B4" s="559"/>
      <c r="C4" s="559"/>
      <c r="D4" s="364" t="s">
        <v>482</v>
      </c>
      <c r="E4" s="363" t="s">
        <v>483</v>
      </c>
      <c r="F4" s="364" t="s">
        <v>188</v>
      </c>
      <c r="G4" s="364" t="s">
        <v>176</v>
      </c>
      <c r="H4" s="364" t="s">
        <v>199</v>
      </c>
      <c r="I4" s="559"/>
    </row>
    <row r="5" spans="1:9" s="43" customFormat="1" ht="13.5" customHeight="1">
      <c r="A5" s="365">
        <v>1</v>
      </c>
      <c r="B5" s="365">
        <v>2</v>
      </c>
      <c r="C5" s="365">
        <v>3</v>
      </c>
      <c r="D5" s="365">
        <v>4</v>
      </c>
      <c r="E5" s="365"/>
      <c r="F5" s="365">
        <v>5</v>
      </c>
      <c r="G5" s="365">
        <v>6</v>
      </c>
      <c r="H5" s="365">
        <v>7</v>
      </c>
      <c r="I5" s="365">
        <v>8</v>
      </c>
    </row>
    <row r="6" spans="1:9" s="43" customFormat="1" ht="33" customHeight="1">
      <c r="A6" s="383" t="s">
        <v>132</v>
      </c>
      <c r="B6" s="368"/>
      <c r="C6" s="365"/>
      <c r="D6" s="365"/>
      <c r="E6" s="365"/>
      <c r="F6" s="365"/>
      <c r="G6" s="365"/>
      <c r="H6" s="365"/>
      <c r="I6" s="365"/>
    </row>
    <row r="7" spans="1:9" ht="59.25" customHeight="1">
      <c r="A7" s="366" t="s">
        <v>278</v>
      </c>
      <c r="B7" s="363">
        <v>5000</v>
      </c>
      <c r="C7" s="369" t="s">
        <v>250</v>
      </c>
      <c r="D7" s="370">
        <f>'1. Фін результат'!C70/'Осн фін показн (кварт)'!C48</f>
        <v>5.5022573363431151E-2</v>
      </c>
      <c r="E7" s="370">
        <f>'1. Фін результат'!D70/'Осн фін показн (кварт)'!D48</f>
        <v>3.4032798448245458E-2</v>
      </c>
      <c r="F7" s="370">
        <f>'1. Фін результат'!E70/'Осн фін показн (кварт)'!E48</f>
        <v>9.2745675228839868E-4</v>
      </c>
      <c r="G7" s="370">
        <f>'1. Фін результат'!F70/'Осн фін показн (кварт)'!F48</f>
        <v>1.8021512960677128E-2</v>
      </c>
      <c r="H7" s="371">
        <f>G7-F7</f>
        <v>1.709405620838873E-2</v>
      </c>
      <c r="I7" s="380" t="s">
        <v>251</v>
      </c>
    </row>
    <row r="8" spans="1:9" ht="80.25" customHeight="1">
      <c r="A8" s="366" t="s">
        <v>258</v>
      </c>
      <c r="B8" s="363">
        <v>5010</v>
      </c>
      <c r="C8" s="369" t="s">
        <v>84</v>
      </c>
      <c r="D8" s="370">
        <f>'Осн фін показн (кварт)'!C24/'Осн фін показн (кварт)'!C13</f>
        <v>3.0685879999100781E-2</v>
      </c>
      <c r="E8" s="370">
        <f>'Осн фін показн (кварт)'!D24/'Осн фін показн (кварт)'!D13</f>
        <v>2.0868023268386566E-2</v>
      </c>
      <c r="F8" s="370">
        <f>'Осн фін показн (кварт)'!E24/'Осн фін показн (кварт)'!E13</f>
        <v>1.648863717829235E-3</v>
      </c>
      <c r="G8" s="370">
        <f>'Осн фін показн (кварт)'!F24/'Осн фін показн (кварт)'!F13</f>
        <v>3.2599681020733649E-2</v>
      </c>
      <c r="H8" s="371">
        <f>G8-F8</f>
        <v>3.0950817302904415E-2</v>
      </c>
      <c r="I8" s="380" t="s">
        <v>252</v>
      </c>
    </row>
    <row r="9" spans="1:9" ht="30.75" customHeight="1">
      <c r="A9" s="383" t="s">
        <v>133</v>
      </c>
      <c r="B9" s="363"/>
      <c r="C9" s="372"/>
      <c r="D9" s="371"/>
      <c r="E9" s="371"/>
      <c r="F9" s="371"/>
      <c r="G9" s="371"/>
      <c r="H9" s="371"/>
      <c r="I9" s="380"/>
    </row>
    <row r="10" spans="1:9" ht="84" customHeight="1">
      <c r="A10" s="366" t="s">
        <v>279</v>
      </c>
      <c r="B10" s="363">
        <v>5100</v>
      </c>
      <c r="C10" s="369" t="s">
        <v>129</v>
      </c>
      <c r="D10" s="373">
        <f>'Осн фін показн (кварт)'!C54/('Осн фін показн (кварт)'!C49+'Осн фін показн (кварт)'!C50)</f>
        <v>3.7343511450381679</v>
      </c>
      <c r="E10" s="373">
        <f>'Осн фін показн (кварт)'!D54/('Осн фін показн (кварт)'!D49+'Осн фін показн (кварт)'!D50)</f>
        <v>3.6751854905193735</v>
      </c>
      <c r="F10" s="373">
        <f>'Осн фін показн (кварт)'!E54/('Осн фін показн (кварт)'!E49+'Осн фін показн (кварт)'!E50)</f>
        <v>5.0223697148475912</v>
      </c>
      <c r="G10" s="373">
        <f>'Осн фін показн (кварт)'!F54/('Осн фін показн (кварт)'!F49+'Осн фін показн (кварт)'!F50)</f>
        <v>3.6751854905193735</v>
      </c>
      <c r="H10" s="373">
        <f>G10-F10</f>
        <v>-1.3471842243282177</v>
      </c>
      <c r="I10" s="380" t="s">
        <v>253</v>
      </c>
    </row>
    <row r="11" spans="1:9" ht="66.75" customHeight="1">
      <c r="A11" s="366" t="s">
        <v>280</v>
      </c>
      <c r="B11" s="363">
        <v>5110</v>
      </c>
      <c r="C11" s="369" t="s">
        <v>129</v>
      </c>
      <c r="D11" s="373">
        <f>'Осн фін показн (кварт)'!C46/'Осн фін показн (кварт)'!C50</f>
        <v>2.9717306366352561</v>
      </c>
      <c r="E11" s="373">
        <f>'Осн фін показн (кварт)'!D46/'Осн фін показн (кварт)'!D50</f>
        <v>2.9363008442056793</v>
      </c>
      <c r="F11" s="373">
        <f>'Осн фін показн (кварт)'!E46/'Осн фін показн (кварт)'!E50</f>
        <v>4.0830449826989623</v>
      </c>
      <c r="G11" s="373">
        <f>'Осн фін показн (кварт)'!F46/'Осн фін показн (кварт)'!F50</f>
        <v>2.9363008442056793</v>
      </c>
      <c r="H11" s="373">
        <f>G11-F11</f>
        <v>-1.146744138493283</v>
      </c>
      <c r="I11" s="380" t="s">
        <v>254</v>
      </c>
    </row>
    <row r="12" spans="1:9" ht="108.75" customHeight="1">
      <c r="A12" s="384" t="s">
        <v>470</v>
      </c>
      <c r="B12" s="374">
        <v>5120</v>
      </c>
      <c r="C12" s="369" t="s">
        <v>129</v>
      </c>
      <c r="D12" s="382">
        <v>0.02</v>
      </c>
      <c r="E12" s="375">
        <v>0.03</v>
      </c>
      <c r="F12" s="375">
        <v>0</v>
      </c>
      <c r="G12" s="375">
        <v>0.03</v>
      </c>
      <c r="H12" s="373">
        <f>G12-F12</f>
        <v>0.03</v>
      </c>
      <c r="I12" s="381" t="s">
        <v>366</v>
      </c>
    </row>
    <row r="13" spans="1:9" s="2" customFormat="1" ht="41.25" customHeight="1">
      <c r="A13" s="376" t="s">
        <v>579</v>
      </c>
      <c r="B13" s="377"/>
      <c r="C13" s="555" t="s">
        <v>261</v>
      </c>
      <c r="D13" s="555"/>
      <c r="E13" s="378"/>
      <c r="F13" s="379"/>
      <c r="G13" s="556" t="s">
        <v>569</v>
      </c>
      <c r="H13" s="556"/>
      <c r="I13" s="556"/>
    </row>
    <row r="14" spans="1:9" s="1" customFormat="1" ht="18.75">
      <c r="A14" s="104" t="s">
        <v>237</v>
      </c>
      <c r="B14" s="105"/>
      <c r="C14" s="524" t="s">
        <v>68</v>
      </c>
      <c r="D14" s="524"/>
      <c r="E14" s="221"/>
      <c r="F14" s="105"/>
      <c r="G14" s="531" t="s">
        <v>85</v>
      </c>
      <c r="H14" s="531"/>
      <c r="I14" s="531"/>
    </row>
    <row r="15" spans="1:9" ht="30" customHeight="1">
      <c r="A15" s="546" t="s">
        <v>571</v>
      </c>
      <c r="B15" s="546"/>
      <c r="C15" s="546"/>
    </row>
  </sheetData>
  <mergeCells count="12">
    <mergeCell ref="A1:I1"/>
    <mergeCell ref="A3:A4"/>
    <mergeCell ref="B3:B4"/>
    <mergeCell ref="C3:C4"/>
    <mergeCell ref="I3:I4"/>
    <mergeCell ref="F3:H3"/>
    <mergeCell ref="A15:C15"/>
    <mergeCell ref="D3:E3"/>
    <mergeCell ref="C13:D13"/>
    <mergeCell ref="G13:I13"/>
    <mergeCell ref="C14:D14"/>
    <mergeCell ref="G14:I14"/>
  </mergeCells>
  <phoneticPr fontId="3" type="noConversion"/>
  <pageMargins left="0.59055118110236227" right="0" top="0" bottom="0" header="0.11811023622047245" footer="0.31496062992125984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86"/>
  <sheetViews>
    <sheetView view="pageBreakPreview" topLeftCell="A3" zoomScale="60" zoomScaleNormal="75" workbookViewId="0">
      <selection activeCell="J13" sqref="J13:K32"/>
    </sheetView>
  </sheetViews>
  <sheetFormatPr defaultRowHeight="18.75" outlineLevelRow="1"/>
  <cols>
    <col min="1" max="1" width="43.42578125" style="1" customWidth="1"/>
    <col min="2" max="2" width="10.140625" style="17" customWidth="1"/>
    <col min="3" max="3" width="11.140625" style="1" customWidth="1"/>
    <col min="4" max="4" width="12.85546875" style="1" customWidth="1"/>
    <col min="5" max="5" width="12" style="1" customWidth="1"/>
    <col min="6" max="6" width="13.28515625" style="1" customWidth="1"/>
    <col min="7" max="7" width="12.42578125" style="1" customWidth="1"/>
    <col min="8" max="8" width="12.28515625" style="1" customWidth="1"/>
    <col min="9" max="9" width="13.28515625" style="1" customWidth="1"/>
    <col min="10" max="10" width="12.28515625" style="1" customWidth="1"/>
    <col min="11" max="11" width="11.7109375" style="1" customWidth="1"/>
    <col min="12" max="12" width="12" style="1" customWidth="1"/>
    <col min="13" max="13" width="4.5703125" style="1" customWidth="1"/>
    <col min="14" max="14" width="11.85546875" style="1" customWidth="1"/>
    <col min="15" max="15" width="12.140625" style="1" customWidth="1"/>
    <col min="16" max="16384" width="9.140625" style="1"/>
  </cols>
  <sheetData>
    <row r="1" spans="1:15" ht="18.75" hidden="1" customHeight="1" outlineLevel="1">
      <c r="N1" s="651" t="s">
        <v>171</v>
      </c>
      <c r="O1" s="651"/>
    </row>
    <row r="2" spans="1:15" hidden="1" outlineLevel="1">
      <c r="N2" s="651" t="s">
        <v>186</v>
      </c>
      <c r="O2" s="651"/>
    </row>
    <row r="3" spans="1:15" ht="24.75" customHeight="1" collapsed="1">
      <c r="A3" s="652" t="s">
        <v>91</v>
      </c>
      <c r="B3" s="652"/>
      <c r="C3" s="652"/>
      <c r="D3" s="652"/>
      <c r="E3" s="652"/>
      <c r="F3" s="652"/>
      <c r="G3" s="652"/>
      <c r="H3" s="652"/>
      <c r="I3" s="652"/>
      <c r="J3" s="652"/>
      <c r="K3" s="652"/>
      <c r="L3" s="652"/>
      <c r="M3" s="652"/>
      <c r="N3" s="652"/>
      <c r="O3" s="652"/>
    </row>
    <row r="4" spans="1:15" ht="23.25" customHeight="1">
      <c r="A4" s="653" t="s">
        <v>844</v>
      </c>
      <c r="B4" s="653"/>
      <c r="C4" s="653"/>
      <c r="D4" s="653"/>
      <c r="E4" s="653"/>
      <c r="F4" s="653"/>
      <c r="G4" s="653"/>
      <c r="H4" s="653"/>
      <c r="I4" s="653"/>
      <c r="J4" s="653"/>
      <c r="K4" s="653"/>
      <c r="L4" s="653"/>
      <c r="M4" s="653"/>
      <c r="N4" s="653"/>
      <c r="O4" s="653"/>
    </row>
    <row r="5" spans="1:15" ht="14.25" customHeight="1">
      <c r="A5" s="654" t="s">
        <v>499</v>
      </c>
      <c r="B5" s="654"/>
      <c r="C5" s="654"/>
      <c r="D5" s="654"/>
      <c r="E5" s="654"/>
      <c r="F5" s="654"/>
      <c r="G5" s="654"/>
      <c r="H5" s="654"/>
      <c r="I5" s="654"/>
      <c r="J5" s="654"/>
      <c r="K5" s="654"/>
      <c r="L5" s="654"/>
      <c r="M5" s="654"/>
      <c r="N5" s="654"/>
      <c r="O5" s="654"/>
    </row>
    <row r="6" spans="1:15" ht="15" customHeight="1">
      <c r="A6" s="655" t="s">
        <v>100</v>
      </c>
      <c r="B6" s="655"/>
      <c r="C6" s="655"/>
      <c r="D6" s="655"/>
      <c r="E6" s="655"/>
      <c r="F6" s="655"/>
      <c r="G6" s="655"/>
      <c r="H6" s="655"/>
      <c r="I6" s="655"/>
      <c r="J6" s="655"/>
      <c r="K6" s="655"/>
      <c r="L6" s="655"/>
      <c r="M6" s="655"/>
      <c r="N6" s="655"/>
      <c r="O6" s="655"/>
    </row>
    <row r="7" spans="1:15" ht="21" customHeight="1">
      <c r="A7" s="574" t="s">
        <v>77</v>
      </c>
      <c r="B7" s="574"/>
      <c r="C7" s="574"/>
      <c r="D7" s="574"/>
      <c r="E7" s="574"/>
      <c r="F7" s="574"/>
      <c r="G7" s="574"/>
      <c r="H7" s="574"/>
      <c r="I7" s="574"/>
      <c r="J7" s="574"/>
      <c r="K7" s="574"/>
      <c r="L7" s="574"/>
      <c r="M7" s="574"/>
      <c r="N7" s="574"/>
      <c r="O7" s="574"/>
    </row>
    <row r="8" spans="1:15" ht="3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3.25" customHeight="1">
      <c r="A9" s="650" t="s">
        <v>232</v>
      </c>
      <c r="B9" s="650"/>
      <c r="C9" s="650"/>
      <c r="D9" s="650"/>
      <c r="E9" s="650"/>
      <c r="F9" s="650"/>
      <c r="G9" s="650"/>
      <c r="H9" s="650"/>
      <c r="I9" s="650"/>
      <c r="J9" s="650"/>
      <c r="K9" s="650"/>
      <c r="L9" s="650"/>
      <c r="M9" s="650"/>
      <c r="N9" s="650"/>
      <c r="O9" s="650"/>
    </row>
    <row r="10" spans="1:15" ht="4.5" customHeight="1">
      <c r="B10" s="1"/>
    </row>
    <row r="11" spans="1:15" s="2" customFormat="1" ht="46.5" customHeight="1">
      <c r="A11" s="6" t="s">
        <v>204</v>
      </c>
      <c r="B11" s="510" t="s">
        <v>556</v>
      </c>
      <c r="C11" s="510"/>
      <c r="D11" s="510" t="s">
        <v>25</v>
      </c>
      <c r="E11" s="510"/>
      <c r="F11" s="510" t="s">
        <v>233</v>
      </c>
      <c r="G11" s="510"/>
      <c r="H11" s="510" t="s">
        <v>234</v>
      </c>
      <c r="I11" s="510"/>
      <c r="J11" s="510" t="s">
        <v>235</v>
      </c>
      <c r="K11" s="510"/>
      <c r="L11" s="510" t="s">
        <v>209</v>
      </c>
      <c r="M11" s="510"/>
      <c r="N11" s="510" t="s">
        <v>210</v>
      </c>
      <c r="O11" s="510"/>
    </row>
    <row r="12" spans="1:15" s="2" customFormat="1" ht="12.75" customHeight="1" thickBot="1">
      <c r="A12" s="285">
        <v>1</v>
      </c>
      <c r="B12" s="647">
        <v>2</v>
      </c>
      <c r="C12" s="648"/>
      <c r="D12" s="647">
        <v>3</v>
      </c>
      <c r="E12" s="648"/>
      <c r="F12" s="647">
        <v>4</v>
      </c>
      <c r="G12" s="648"/>
      <c r="H12" s="647">
        <v>5</v>
      </c>
      <c r="I12" s="648"/>
      <c r="J12" s="647">
        <v>6</v>
      </c>
      <c r="K12" s="648"/>
      <c r="L12" s="647">
        <v>7</v>
      </c>
      <c r="M12" s="648"/>
      <c r="N12" s="649">
        <v>8</v>
      </c>
      <c r="O12" s="649"/>
    </row>
    <row r="13" spans="1:15" s="2" customFormat="1" ht="38.25" customHeight="1">
      <c r="A13" s="245" t="s">
        <v>101</v>
      </c>
      <c r="B13" s="591">
        <v>265</v>
      </c>
      <c r="C13" s="592"/>
      <c r="D13" s="593">
        <v>233</v>
      </c>
      <c r="E13" s="593"/>
      <c r="F13" s="593">
        <v>265</v>
      </c>
      <c r="G13" s="593"/>
      <c r="H13" s="593">
        <v>265</v>
      </c>
      <c r="I13" s="593"/>
      <c r="J13" s="597">
        <v>227</v>
      </c>
      <c r="K13" s="597"/>
      <c r="L13" s="601">
        <f>J13-H13</f>
        <v>-38</v>
      </c>
      <c r="M13" s="601"/>
      <c r="N13" s="603">
        <f>J13/H13*100</f>
        <v>85.660377358490564</v>
      </c>
      <c r="O13" s="604"/>
    </row>
    <row r="14" spans="1:15" s="2" customFormat="1" ht="24" customHeight="1">
      <c r="A14" s="246" t="s">
        <v>212</v>
      </c>
      <c r="B14" s="561">
        <v>1</v>
      </c>
      <c r="C14" s="562"/>
      <c r="D14" s="594">
        <v>1</v>
      </c>
      <c r="E14" s="594"/>
      <c r="F14" s="594">
        <v>1</v>
      </c>
      <c r="G14" s="594"/>
      <c r="H14" s="594">
        <v>1</v>
      </c>
      <c r="I14" s="594"/>
      <c r="J14" s="605">
        <v>1</v>
      </c>
      <c r="K14" s="605"/>
      <c r="L14" s="606">
        <f t="shared" ref="L14:L32" si="0">J14-H14</f>
        <v>0</v>
      </c>
      <c r="M14" s="606"/>
      <c r="N14" s="599">
        <f t="shared" ref="N14:N32" si="1">J14/H14*100</f>
        <v>100</v>
      </c>
      <c r="O14" s="600"/>
    </row>
    <row r="15" spans="1:15" s="2" customFormat="1" ht="33.75" customHeight="1">
      <c r="A15" s="246" t="s">
        <v>211</v>
      </c>
      <c r="B15" s="561">
        <v>24</v>
      </c>
      <c r="C15" s="562"/>
      <c r="D15" s="594">
        <v>19</v>
      </c>
      <c r="E15" s="594"/>
      <c r="F15" s="594">
        <v>24</v>
      </c>
      <c r="G15" s="594"/>
      <c r="H15" s="594">
        <v>24</v>
      </c>
      <c r="I15" s="594"/>
      <c r="J15" s="619">
        <v>20</v>
      </c>
      <c r="K15" s="619"/>
      <c r="L15" s="606">
        <f t="shared" si="0"/>
        <v>-4</v>
      </c>
      <c r="M15" s="606"/>
      <c r="N15" s="599">
        <f t="shared" si="1"/>
        <v>83.333333333333343</v>
      </c>
      <c r="O15" s="600"/>
    </row>
    <row r="16" spans="1:15" s="2" customFormat="1" ht="27" customHeight="1" thickBot="1">
      <c r="A16" s="247" t="s">
        <v>213</v>
      </c>
      <c r="B16" s="584">
        <v>240</v>
      </c>
      <c r="C16" s="585"/>
      <c r="D16" s="595">
        <f>D13-D14-D15</f>
        <v>213</v>
      </c>
      <c r="E16" s="595"/>
      <c r="F16" s="595">
        <v>240</v>
      </c>
      <c r="G16" s="595"/>
      <c r="H16" s="595">
        <v>240</v>
      </c>
      <c r="I16" s="595"/>
      <c r="J16" s="645">
        <f>J13-J14-J15</f>
        <v>206</v>
      </c>
      <c r="K16" s="645"/>
      <c r="L16" s="607">
        <f t="shared" si="0"/>
        <v>-34</v>
      </c>
      <c r="M16" s="607"/>
      <c r="N16" s="608">
        <f t="shared" si="1"/>
        <v>85.833333333333329</v>
      </c>
      <c r="O16" s="609"/>
    </row>
    <row r="17" spans="1:15" s="2" customFormat="1" ht="35.25" customHeight="1">
      <c r="A17" s="292" t="s">
        <v>242</v>
      </c>
      <c r="B17" s="591">
        <v>7356</v>
      </c>
      <c r="C17" s="592"/>
      <c r="D17" s="596">
        <v>8775</v>
      </c>
      <c r="E17" s="596"/>
      <c r="F17" s="596">
        <v>33552</v>
      </c>
      <c r="G17" s="596"/>
      <c r="H17" s="596">
        <f>SUM(H18:I20)</f>
        <v>8388</v>
      </c>
      <c r="I17" s="596"/>
      <c r="J17" s="643">
        <v>9263</v>
      </c>
      <c r="K17" s="643"/>
      <c r="L17" s="646">
        <f t="shared" si="0"/>
        <v>875</v>
      </c>
      <c r="M17" s="646"/>
      <c r="N17" s="617">
        <f t="shared" si="1"/>
        <v>110.43156890796375</v>
      </c>
      <c r="O17" s="618"/>
    </row>
    <row r="18" spans="1:15" s="2" customFormat="1" ht="23.25" customHeight="1">
      <c r="A18" s="246" t="s">
        <v>212</v>
      </c>
      <c r="B18" s="561">
        <v>95</v>
      </c>
      <c r="C18" s="562"/>
      <c r="D18" s="594">
        <v>108</v>
      </c>
      <c r="E18" s="594"/>
      <c r="F18" s="594">
        <v>465</v>
      </c>
      <c r="G18" s="594"/>
      <c r="H18" s="594">
        <f>F18/4</f>
        <v>116.25</v>
      </c>
      <c r="I18" s="594"/>
      <c r="J18" s="619">
        <v>111</v>
      </c>
      <c r="K18" s="619"/>
      <c r="L18" s="606">
        <f t="shared" si="0"/>
        <v>-5.25</v>
      </c>
      <c r="M18" s="606"/>
      <c r="N18" s="599">
        <f t="shared" si="1"/>
        <v>95.483870967741936</v>
      </c>
      <c r="O18" s="600"/>
    </row>
    <row r="19" spans="1:15" s="2" customFormat="1" ht="33.75" customHeight="1">
      <c r="A19" s="246" t="s">
        <v>211</v>
      </c>
      <c r="B19" s="561">
        <v>1316</v>
      </c>
      <c r="C19" s="562"/>
      <c r="D19" s="594">
        <v>1133</v>
      </c>
      <c r="E19" s="594"/>
      <c r="F19" s="594">
        <v>5435</v>
      </c>
      <c r="G19" s="594"/>
      <c r="H19" s="594">
        <f>F19/4</f>
        <v>1358.75</v>
      </c>
      <c r="I19" s="594"/>
      <c r="J19" s="619">
        <f>1871-J18</f>
        <v>1760</v>
      </c>
      <c r="K19" s="619"/>
      <c r="L19" s="606">
        <f t="shared" si="0"/>
        <v>401.25</v>
      </c>
      <c r="M19" s="606"/>
      <c r="N19" s="599">
        <f t="shared" si="1"/>
        <v>129.53081876724929</v>
      </c>
      <c r="O19" s="600"/>
    </row>
    <row r="20" spans="1:15" s="2" customFormat="1" ht="24" customHeight="1" thickBot="1">
      <c r="A20" s="293" t="s">
        <v>213</v>
      </c>
      <c r="B20" s="561">
        <v>5945</v>
      </c>
      <c r="C20" s="562"/>
      <c r="D20" s="614">
        <f>D17-D18-D19</f>
        <v>7534</v>
      </c>
      <c r="E20" s="614"/>
      <c r="F20" s="614">
        <v>27652</v>
      </c>
      <c r="G20" s="614"/>
      <c r="H20" s="614">
        <f>F20/4</f>
        <v>6913</v>
      </c>
      <c r="I20" s="614"/>
      <c r="J20" s="615">
        <f>J17-J18-J19</f>
        <v>7392</v>
      </c>
      <c r="K20" s="615"/>
      <c r="L20" s="611">
        <f t="shared" si="0"/>
        <v>479</v>
      </c>
      <c r="M20" s="611"/>
      <c r="N20" s="612">
        <f t="shared" si="1"/>
        <v>106.92897439606539</v>
      </c>
      <c r="O20" s="613"/>
    </row>
    <row r="21" spans="1:15" s="2" customFormat="1" ht="36.75" customHeight="1">
      <c r="A21" s="245" t="s">
        <v>243</v>
      </c>
      <c r="B21" s="561">
        <f>B17</f>
        <v>7356</v>
      </c>
      <c r="C21" s="562"/>
      <c r="D21" s="593">
        <v>8161</v>
      </c>
      <c r="E21" s="593"/>
      <c r="F21" s="610">
        <f>F17</f>
        <v>33552</v>
      </c>
      <c r="G21" s="610"/>
      <c r="H21" s="593">
        <f>SUM(H22:I24)</f>
        <v>8388</v>
      </c>
      <c r="I21" s="593"/>
      <c r="J21" s="616">
        <f>'1. Фін результат'!F84</f>
        <v>8547</v>
      </c>
      <c r="K21" s="616"/>
      <c r="L21" s="601">
        <f t="shared" si="0"/>
        <v>159</v>
      </c>
      <c r="M21" s="601"/>
      <c r="N21" s="603">
        <f t="shared" si="1"/>
        <v>101.89556509298998</v>
      </c>
      <c r="O21" s="604"/>
    </row>
    <row r="22" spans="1:15" s="2" customFormat="1" ht="26.25" customHeight="1">
      <c r="A22" s="246" t="s">
        <v>212</v>
      </c>
      <c r="B22" s="561">
        <f t="shared" ref="B22:B24" si="2">B18</f>
        <v>95</v>
      </c>
      <c r="C22" s="562"/>
      <c r="D22" s="594">
        <v>108</v>
      </c>
      <c r="E22" s="594"/>
      <c r="F22" s="594">
        <f t="shared" ref="F22:F24" si="3">F18</f>
        <v>465</v>
      </c>
      <c r="G22" s="594"/>
      <c r="H22" s="594">
        <f>F22/4</f>
        <v>116.25</v>
      </c>
      <c r="I22" s="594"/>
      <c r="J22" s="605">
        <v>111</v>
      </c>
      <c r="K22" s="605"/>
      <c r="L22" s="606">
        <f t="shared" si="0"/>
        <v>-5.25</v>
      </c>
      <c r="M22" s="606"/>
      <c r="N22" s="599">
        <f t="shared" si="1"/>
        <v>95.483870967741936</v>
      </c>
      <c r="O22" s="600"/>
    </row>
    <row r="23" spans="1:15" s="2" customFormat="1" ht="36" customHeight="1">
      <c r="A23" s="246" t="s">
        <v>211</v>
      </c>
      <c r="B23" s="561">
        <f t="shared" si="2"/>
        <v>1316</v>
      </c>
      <c r="C23" s="562"/>
      <c r="D23" s="594">
        <v>1574</v>
      </c>
      <c r="E23" s="594"/>
      <c r="F23" s="594">
        <f t="shared" si="3"/>
        <v>5435</v>
      </c>
      <c r="G23" s="594"/>
      <c r="H23" s="594">
        <f>F23/4</f>
        <v>1358.75</v>
      </c>
      <c r="I23" s="594"/>
      <c r="J23" s="605">
        <v>1719</v>
      </c>
      <c r="K23" s="605"/>
      <c r="L23" s="606">
        <f t="shared" si="0"/>
        <v>360.25</v>
      </c>
      <c r="M23" s="606"/>
      <c r="N23" s="599">
        <f t="shared" si="1"/>
        <v>126.51333946642134</v>
      </c>
      <c r="O23" s="600"/>
    </row>
    <row r="24" spans="1:15" s="2" customFormat="1" ht="24" customHeight="1" thickBot="1">
      <c r="A24" s="247" t="s">
        <v>213</v>
      </c>
      <c r="B24" s="561">
        <f t="shared" si="2"/>
        <v>5945</v>
      </c>
      <c r="C24" s="562"/>
      <c r="D24" s="595">
        <f>D21-D22-D23</f>
        <v>6479</v>
      </c>
      <c r="E24" s="595"/>
      <c r="F24" s="596">
        <f t="shared" si="3"/>
        <v>27652</v>
      </c>
      <c r="G24" s="596"/>
      <c r="H24" s="595">
        <f>F24/4</f>
        <v>6913</v>
      </c>
      <c r="I24" s="595"/>
      <c r="J24" s="602">
        <f>J21-J22-J23</f>
        <v>6717</v>
      </c>
      <c r="K24" s="602"/>
      <c r="L24" s="607">
        <f t="shared" si="0"/>
        <v>-196</v>
      </c>
      <c r="M24" s="607"/>
      <c r="N24" s="608">
        <f t="shared" si="1"/>
        <v>97.164762042528579</v>
      </c>
      <c r="O24" s="609"/>
    </row>
    <row r="25" spans="1:15" s="2" customFormat="1" ht="34.5" customHeight="1">
      <c r="A25" s="245" t="s">
        <v>214</v>
      </c>
      <c r="B25" s="561">
        <f>B17/B13/3*1000</f>
        <v>9252.8301886792451</v>
      </c>
      <c r="C25" s="562"/>
      <c r="D25" s="593">
        <f>D17/D13/3*1000</f>
        <v>12553.64806866953</v>
      </c>
      <c r="E25" s="593"/>
      <c r="F25" s="593">
        <f>F17/F13/12*1000</f>
        <v>10550.943396226416</v>
      </c>
      <c r="G25" s="593"/>
      <c r="H25" s="610">
        <f>H17/H13/3*1000</f>
        <v>10550.943396226416</v>
      </c>
      <c r="I25" s="610"/>
      <c r="J25" s="597">
        <f>J17/J13/3*1000</f>
        <v>13602.055800293685</v>
      </c>
      <c r="K25" s="597"/>
      <c r="L25" s="601">
        <f t="shared" si="0"/>
        <v>3051.1124040672694</v>
      </c>
      <c r="M25" s="601"/>
      <c r="N25" s="603">
        <f t="shared" si="1"/>
        <v>128.91791083969335</v>
      </c>
      <c r="O25" s="604"/>
    </row>
    <row r="26" spans="1:15" s="2" customFormat="1" ht="24" customHeight="1">
      <c r="A26" s="246" t="s">
        <v>212</v>
      </c>
      <c r="B26" s="561">
        <f t="shared" ref="B26:B28" si="4">B18/B14/3*1000</f>
        <v>31666.666666666668</v>
      </c>
      <c r="C26" s="562"/>
      <c r="D26" s="594">
        <f>D18/D14/3*1000</f>
        <v>36000</v>
      </c>
      <c r="E26" s="594"/>
      <c r="F26" s="594">
        <f>F18/F14/12*1000</f>
        <v>38750</v>
      </c>
      <c r="G26" s="594"/>
      <c r="H26" s="594">
        <f>H18/H14/3*1000</f>
        <v>38750</v>
      </c>
      <c r="I26" s="594"/>
      <c r="J26" s="605">
        <f>J18/J14/3*1000</f>
        <v>37000</v>
      </c>
      <c r="K26" s="605"/>
      <c r="L26" s="606">
        <f t="shared" si="0"/>
        <v>-1750</v>
      </c>
      <c r="M26" s="606"/>
      <c r="N26" s="599">
        <f t="shared" si="1"/>
        <v>95.483870967741936</v>
      </c>
      <c r="O26" s="600"/>
    </row>
    <row r="27" spans="1:15" s="2" customFormat="1" ht="36" customHeight="1">
      <c r="A27" s="246" t="s">
        <v>211</v>
      </c>
      <c r="B27" s="561">
        <f t="shared" si="4"/>
        <v>18277.777777777777</v>
      </c>
      <c r="C27" s="562"/>
      <c r="D27" s="594">
        <f>D19/D15/3*1000</f>
        <v>19877.192982456141</v>
      </c>
      <c r="E27" s="594"/>
      <c r="F27" s="594">
        <f>F19/F15/12*1000</f>
        <v>18871.527777777777</v>
      </c>
      <c r="G27" s="594"/>
      <c r="H27" s="594">
        <f>H19/H15/3*1000</f>
        <v>18871.527777777777</v>
      </c>
      <c r="I27" s="594"/>
      <c r="J27" s="605">
        <f>J19/J15/3*1000</f>
        <v>29333.333333333332</v>
      </c>
      <c r="K27" s="605"/>
      <c r="L27" s="606">
        <f t="shared" si="0"/>
        <v>10461.805555555555</v>
      </c>
      <c r="M27" s="606"/>
      <c r="N27" s="599">
        <f t="shared" si="1"/>
        <v>155.43698252069916</v>
      </c>
      <c r="O27" s="600"/>
    </row>
    <row r="28" spans="1:15" s="2" customFormat="1" ht="25.5" customHeight="1" thickBot="1">
      <c r="A28" s="247" t="s">
        <v>213</v>
      </c>
      <c r="B28" s="584">
        <f t="shared" si="4"/>
        <v>8256.9444444444453</v>
      </c>
      <c r="C28" s="585"/>
      <c r="D28" s="595">
        <f>D20/D16/3*1000</f>
        <v>11790.297339593115</v>
      </c>
      <c r="E28" s="595"/>
      <c r="F28" s="595">
        <f>F20/F16/12*1000</f>
        <v>9601.3888888888905</v>
      </c>
      <c r="G28" s="595"/>
      <c r="H28" s="586">
        <f>H20/H16/3*1000</f>
        <v>9601.3888888888905</v>
      </c>
      <c r="I28" s="586"/>
      <c r="J28" s="602">
        <f>J20/J16/3*1000</f>
        <v>11961.165048543689</v>
      </c>
      <c r="K28" s="602"/>
      <c r="L28" s="607">
        <f t="shared" si="0"/>
        <v>2359.7761596547989</v>
      </c>
      <c r="M28" s="607"/>
      <c r="N28" s="608">
        <f t="shared" si="1"/>
        <v>124.57744589832858</v>
      </c>
      <c r="O28" s="609"/>
    </row>
    <row r="29" spans="1:15" s="2" customFormat="1" ht="36.75" customHeight="1">
      <c r="A29" s="245" t="s">
        <v>215</v>
      </c>
      <c r="B29" s="591">
        <f>B21/B13/3*1000</f>
        <v>9252.8301886792451</v>
      </c>
      <c r="C29" s="592"/>
      <c r="D29" s="593">
        <f>D21/D13/3*1000</f>
        <v>11675.250357653789</v>
      </c>
      <c r="E29" s="593"/>
      <c r="F29" s="591">
        <f>F21/F13/12*1000</f>
        <v>10550.943396226416</v>
      </c>
      <c r="G29" s="592"/>
      <c r="H29" s="593">
        <f>H21/H13/3*1000</f>
        <v>10550.943396226416</v>
      </c>
      <c r="I29" s="593"/>
      <c r="J29" s="597">
        <f>J21/J13/3*1000</f>
        <v>12550.660792951541</v>
      </c>
      <c r="K29" s="597"/>
      <c r="L29" s="601">
        <f t="shared" si="0"/>
        <v>1999.7173967251256</v>
      </c>
      <c r="M29" s="601"/>
      <c r="N29" s="603">
        <f t="shared" si="1"/>
        <v>118.95297246538476</v>
      </c>
      <c r="O29" s="604"/>
    </row>
    <row r="30" spans="1:15" s="2" customFormat="1" ht="24.75" customHeight="1">
      <c r="A30" s="246" t="s">
        <v>212</v>
      </c>
      <c r="B30" s="561">
        <f t="shared" ref="B30:B32" si="5">B22/B14/3*1000</f>
        <v>31666.666666666668</v>
      </c>
      <c r="C30" s="562"/>
      <c r="D30" s="596">
        <f>D22/D14/3*1000</f>
        <v>36000</v>
      </c>
      <c r="E30" s="596"/>
      <c r="F30" s="622">
        <f>F22/F14/12*1000</f>
        <v>38750</v>
      </c>
      <c r="G30" s="623"/>
      <c r="H30" s="596">
        <f>H22/H14/3*1000</f>
        <v>38750</v>
      </c>
      <c r="I30" s="596"/>
      <c r="J30" s="598">
        <f>J22/J14/3*1000</f>
        <v>37000</v>
      </c>
      <c r="K30" s="598"/>
      <c r="L30" s="606">
        <f t="shared" si="0"/>
        <v>-1750</v>
      </c>
      <c r="M30" s="606"/>
      <c r="N30" s="599">
        <f t="shared" si="1"/>
        <v>95.483870967741936</v>
      </c>
      <c r="O30" s="600"/>
    </row>
    <row r="31" spans="1:15" s="2" customFormat="1" ht="34.5" customHeight="1">
      <c r="A31" s="246" t="s">
        <v>211</v>
      </c>
      <c r="B31" s="561">
        <f t="shared" si="5"/>
        <v>18277.777777777777</v>
      </c>
      <c r="C31" s="562"/>
      <c r="D31" s="596">
        <f>D23/D15/3*1000</f>
        <v>27614.035087719298</v>
      </c>
      <c r="E31" s="596"/>
      <c r="F31" s="622">
        <f>F23/F15/12*1000</f>
        <v>18871.527777777777</v>
      </c>
      <c r="G31" s="623"/>
      <c r="H31" s="596">
        <f>H23/H15/3*1000</f>
        <v>18871.527777777777</v>
      </c>
      <c r="I31" s="596"/>
      <c r="J31" s="598">
        <f>J23/J15/3*1000</f>
        <v>28650.000000000004</v>
      </c>
      <c r="K31" s="598"/>
      <c r="L31" s="606">
        <f t="shared" si="0"/>
        <v>9778.4722222222263</v>
      </c>
      <c r="M31" s="606"/>
      <c r="N31" s="599">
        <f t="shared" si="1"/>
        <v>151.81600735970565</v>
      </c>
      <c r="O31" s="600"/>
    </row>
    <row r="32" spans="1:15" s="2" customFormat="1" ht="24" customHeight="1" thickBot="1">
      <c r="A32" s="247" t="s">
        <v>213</v>
      </c>
      <c r="B32" s="584">
        <f t="shared" si="5"/>
        <v>8256.9444444444453</v>
      </c>
      <c r="C32" s="585"/>
      <c r="D32" s="586">
        <f>D24/D16/3*1000</f>
        <v>10139.280125195619</v>
      </c>
      <c r="E32" s="586"/>
      <c r="F32" s="620">
        <f>F24/F16/12*1000</f>
        <v>9601.3888888888905</v>
      </c>
      <c r="G32" s="621"/>
      <c r="H32" s="586">
        <f>H24/H16/3*1000</f>
        <v>9601.3888888888905</v>
      </c>
      <c r="I32" s="586"/>
      <c r="J32" s="566">
        <f>J24/J16/3*1000</f>
        <v>10868.93203883495</v>
      </c>
      <c r="K32" s="566"/>
      <c r="L32" s="607">
        <f t="shared" si="0"/>
        <v>1267.5431499460592</v>
      </c>
      <c r="M32" s="607"/>
      <c r="N32" s="608">
        <f t="shared" si="1"/>
        <v>113.20166451556723</v>
      </c>
      <c r="O32" s="609"/>
    </row>
    <row r="33" spans="1:15" s="2" customFormat="1" ht="27" customHeight="1">
      <c r="A33" s="624" t="s">
        <v>677</v>
      </c>
      <c r="B33" s="624"/>
      <c r="C33" s="624"/>
      <c r="D33" s="624"/>
      <c r="E33" s="624"/>
      <c r="F33" s="624"/>
      <c r="G33" s="624"/>
      <c r="H33" s="624"/>
      <c r="I33" s="624"/>
      <c r="J33" s="624"/>
      <c r="K33" s="624"/>
      <c r="L33" s="624"/>
      <c r="M33" s="624"/>
      <c r="N33" s="624"/>
      <c r="O33" s="624"/>
    </row>
    <row r="34" spans="1:15" ht="27.75" customHeight="1">
      <c r="A34" s="583" t="s">
        <v>256</v>
      </c>
      <c r="B34" s="583"/>
      <c r="C34" s="583"/>
      <c r="D34" s="583"/>
      <c r="E34" s="583"/>
      <c r="F34" s="583"/>
      <c r="G34" s="583"/>
      <c r="H34" s="583"/>
      <c r="I34" s="583"/>
      <c r="J34" s="583"/>
      <c r="K34" s="583"/>
      <c r="L34" s="583"/>
      <c r="M34" s="583"/>
      <c r="N34" s="583"/>
      <c r="O34" s="583"/>
    </row>
    <row r="35" spans="1:15" ht="3" hidden="1" customHeight="1">
      <c r="A35" s="20"/>
      <c r="B35" s="20"/>
      <c r="C35" s="20"/>
      <c r="D35" s="20"/>
      <c r="E35" s="20"/>
      <c r="F35" s="20"/>
      <c r="G35" s="20"/>
      <c r="H35" s="20"/>
      <c r="I35" s="20"/>
    </row>
    <row r="36" spans="1:15" ht="20.100000000000001" hidden="1" customHeight="1" outlineLevel="1">
      <c r="A36" s="71"/>
      <c r="B36" s="72"/>
      <c r="C36" s="72"/>
      <c r="D36" s="72"/>
      <c r="E36" s="72"/>
      <c r="F36" s="73"/>
      <c r="G36" s="73"/>
      <c r="H36" s="73"/>
      <c r="I36" s="73"/>
      <c r="J36" s="73"/>
      <c r="K36" s="73"/>
      <c r="L36" s="73"/>
      <c r="M36" s="638" t="s">
        <v>171</v>
      </c>
      <c r="N36" s="638"/>
      <c r="O36" s="638"/>
    </row>
    <row r="37" spans="1:15" ht="20.100000000000001" hidden="1" customHeight="1" outlineLevel="1">
      <c r="A37" s="71"/>
      <c r="B37" s="72"/>
      <c r="C37" s="72"/>
      <c r="D37" s="72"/>
      <c r="E37" s="72"/>
      <c r="F37" s="73"/>
      <c r="G37" s="73"/>
      <c r="H37" s="73"/>
      <c r="I37" s="73"/>
      <c r="J37" s="73"/>
      <c r="K37" s="73"/>
      <c r="L37" s="73"/>
      <c r="M37" s="639" t="s">
        <v>208</v>
      </c>
      <c r="N37" s="639"/>
      <c r="O37" s="639"/>
    </row>
    <row r="38" spans="1:15" ht="22.5" customHeight="1" collapsed="1">
      <c r="A38" s="574" t="s">
        <v>281</v>
      </c>
      <c r="B38" s="574"/>
      <c r="C38" s="574"/>
      <c r="D38" s="574"/>
      <c r="E38" s="574"/>
      <c r="F38" s="574"/>
      <c r="G38" s="574"/>
      <c r="H38" s="574"/>
      <c r="I38" s="574"/>
      <c r="J38" s="574"/>
    </row>
    <row r="39" spans="1:15" ht="6" customHeight="1">
      <c r="A39" s="16"/>
    </row>
    <row r="40" spans="1:15" ht="20.25" customHeight="1">
      <c r="A40" s="554" t="s">
        <v>204</v>
      </c>
      <c r="B40" s="635"/>
      <c r="C40" s="526"/>
      <c r="D40" s="560" t="s">
        <v>172</v>
      </c>
      <c r="E40" s="560"/>
      <c r="F40" s="560"/>
      <c r="G40" s="560" t="s">
        <v>168</v>
      </c>
      <c r="H40" s="560"/>
      <c r="I40" s="560"/>
      <c r="J40" s="560" t="s">
        <v>209</v>
      </c>
      <c r="K40" s="560"/>
      <c r="L40" s="560"/>
      <c r="M40" s="640" t="s">
        <v>210</v>
      </c>
      <c r="N40" s="641"/>
      <c r="O40" s="642"/>
    </row>
    <row r="41" spans="1:15" ht="149.25" customHeight="1">
      <c r="A41" s="636"/>
      <c r="B41" s="637"/>
      <c r="C41" s="527"/>
      <c r="D41" s="82" t="s">
        <v>500</v>
      </c>
      <c r="E41" s="82" t="s">
        <v>501</v>
      </c>
      <c r="F41" s="82" t="s">
        <v>228</v>
      </c>
      <c r="G41" s="82" t="s">
        <v>227</v>
      </c>
      <c r="H41" s="82" t="s">
        <v>226</v>
      </c>
      <c r="I41" s="82" t="s">
        <v>228</v>
      </c>
      <c r="J41" s="82" t="s">
        <v>227</v>
      </c>
      <c r="K41" s="82" t="s">
        <v>226</v>
      </c>
      <c r="L41" s="82" t="s">
        <v>228</v>
      </c>
      <c r="M41" s="82" t="s">
        <v>343</v>
      </c>
      <c r="N41" s="179" t="s">
        <v>259</v>
      </c>
      <c r="O41" s="82" t="s">
        <v>342</v>
      </c>
    </row>
    <row r="42" spans="1:15" ht="13.5" customHeight="1">
      <c r="A42" s="628">
        <v>1</v>
      </c>
      <c r="B42" s="629"/>
      <c r="C42" s="630"/>
      <c r="D42" s="81">
        <v>4</v>
      </c>
      <c r="E42" s="81">
        <v>5</v>
      </c>
      <c r="F42" s="81">
        <v>6</v>
      </c>
      <c r="G42" s="81">
        <v>7</v>
      </c>
      <c r="H42" s="83">
        <v>8</v>
      </c>
      <c r="I42" s="461">
        <v>9</v>
      </c>
      <c r="J42" s="83">
        <v>10</v>
      </c>
      <c r="K42" s="83">
        <v>11</v>
      </c>
      <c r="L42" s="83">
        <v>12</v>
      </c>
      <c r="M42" s="83">
        <v>13</v>
      </c>
      <c r="N42" s="83">
        <v>14</v>
      </c>
      <c r="O42" s="83">
        <v>15</v>
      </c>
    </row>
    <row r="43" spans="1:15" ht="33" customHeight="1">
      <c r="A43" s="571" t="s">
        <v>505</v>
      </c>
      <c r="B43" s="572"/>
      <c r="C43" s="573"/>
      <c r="D43" s="294">
        <v>887841</v>
      </c>
      <c r="E43" s="298">
        <f>F43/D43*1000/3</f>
        <v>5.2370488259346741</v>
      </c>
      <c r="F43" s="289">
        <f>'Осн фін показн (кварт)'!E13</f>
        <v>13949</v>
      </c>
      <c r="G43" s="294">
        <v>887841</v>
      </c>
      <c r="H43" s="298">
        <f>I43/G43*1000/3</f>
        <v>5.252817415130262</v>
      </c>
      <c r="I43" s="462">
        <f>I47-I45-I46</f>
        <v>13991</v>
      </c>
      <c r="J43" s="75"/>
      <c r="K43" s="75"/>
      <c r="L43" s="76">
        <f>I43-F43</f>
        <v>42</v>
      </c>
      <c r="M43" s="169"/>
      <c r="N43" s="169"/>
      <c r="O43" s="79"/>
    </row>
    <row r="44" spans="1:15" ht="20.100000000000001" customHeight="1">
      <c r="A44" s="571" t="s">
        <v>504</v>
      </c>
      <c r="B44" s="572"/>
      <c r="C44" s="573"/>
      <c r="D44" s="294"/>
      <c r="E44" s="294"/>
      <c r="F44" s="289"/>
      <c r="G44" s="294"/>
      <c r="H44" s="294"/>
      <c r="I44" s="462"/>
      <c r="J44" s="75"/>
      <c r="K44" s="75"/>
      <c r="L44" s="76">
        <f>I44-F44</f>
        <v>0</v>
      </c>
      <c r="M44" s="169"/>
      <c r="N44" s="169"/>
      <c r="O44" s="79"/>
    </row>
    <row r="45" spans="1:15" ht="20.100000000000001" customHeight="1">
      <c r="A45" s="571" t="s">
        <v>502</v>
      </c>
      <c r="B45" s="572"/>
      <c r="C45" s="573"/>
      <c r="D45" s="294"/>
      <c r="E45" s="294"/>
      <c r="F45" s="289"/>
      <c r="G45" s="294"/>
      <c r="H45" s="294"/>
      <c r="I45" s="462">
        <v>327</v>
      </c>
      <c r="J45" s="75"/>
      <c r="K45" s="75"/>
      <c r="L45" s="76">
        <f>I45-F45</f>
        <v>327</v>
      </c>
      <c r="M45" s="169"/>
      <c r="N45" s="169"/>
      <c r="O45" s="79"/>
    </row>
    <row r="46" spans="1:15" ht="20.100000000000001" customHeight="1">
      <c r="A46" s="571" t="s">
        <v>508</v>
      </c>
      <c r="B46" s="572"/>
      <c r="C46" s="573"/>
      <c r="D46" s="294"/>
      <c r="E46" s="294"/>
      <c r="F46" s="289"/>
      <c r="G46" s="294"/>
      <c r="H46" s="294"/>
      <c r="I46" s="462">
        <v>1357</v>
      </c>
      <c r="J46" s="75"/>
      <c r="K46" s="75"/>
      <c r="L46" s="76">
        <f>I46-F46</f>
        <v>1357</v>
      </c>
      <c r="M46" s="169"/>
      <c r="N46" s="169"/>
      <c r="O46" s="79"/>
    </row>
    <row r="47" spans="1:15" ht="20.100000000000001" customHeight="1">
      <c r="A47" s="625" t="s">
        <v>49</v>
      </c>
      <c r="B47" s="626"/>
      <c r="C47" s="627"/>
      <c r="D47" s="294"/>
      <c r="E47" s="294"/>
      <c r="F47" s="294">
        <f>SUM(F43:F46)</f>
        <v>13949</v>
      </c>
      <c r="G47" s="294"/>
      <c r="H47" s="294"/>
      <c r="I47" s="463">
        <f>'Осн фін показн (кварт)'!F13</f>
        <v>15675</v>
      </c>
      <c r="J47" s="75"/>
      <c r="K47" s="75"/>
      <c r="L47" s="76">
        <f>I47-F47</f>
        <v>1726</v>
      </c>
      <c r="M47" s="169"/>
      <c r="N47" s="169"/>
      <c r="O47" s="79"/>
    </row>
    <row r="48" spans="1:15" ht="9" customHeight="1">
      <c r="A48" s="18"/>
      <c r="B48" s="19"/>
      <c r="C48" s="19"/>
      <c r="D48" s="19"/>
      <c r="E48" s="19"/>
      <c r="F48" s="11"/>
      <c r="G48" s="11"/>
      <c r="H48" s="11"/>
      <c r="I48" s="4"/>
      <c r="J48" s="4"/>
      <c r="K48" s="4"/>
      <c r="L48" s="4"/>
      <c r="M48" s="4"/>
      <c r="N48" s="4"/>
      <c r="O48" s="4"/>
    </row>
    <row r="49" spans="1:15" ht="20.25" customHeight="1">
      <c r="A49" s="574" t="s">
        <v>282</v>
      </c>
      <c r="B49" s="574"/>
      <c r="C49" s="574"/>
      <c r="D49" s="574"/>
      <c r="E49" s="574"/>
      <c r="F49" s="574"/>
      <c r="G49" s="574"/>
      <c r="H49" s="574"/>
      <c r="I49" s="574"/>
      <c r="J49" s="574"/>
      <c r="K49" s="574"/>
      <c r="L49" s="574"/>
      <c r="M49" s="574"/>
      <c r="N49" s="574"/>
      <c r="O49" s="574"/>
    </row>
    <row r="50" spans="1:15" ht="9" customHeight="1">
      <c r="A50" s="16"/>
    </row>
    <row r="51" spans="1:15" ht="75" customHeight="1">
      <c r="A51" s="6" t="s">
        <v>92</v>
      </c>
      <c r="B51" s="510" t="s">
        <v>65</v>
      </c>
      <c r="C51" s="510"/>
      <c r="D51" s="510" t="s">
        <v>60</v>
      </c>
      <c r="E51" s="510"/>
      <c r="F51" s="510" t="s">
        <v>61</v>
      </c>
      <c r="G51" s="510"/>
      <c r="H51" s="510" t="s">
        <v>76</v>
      </c>
      <c r="I51" s="510"/>
      <c r="J51" s="510"/>
      <c r="K51" s="571" t="s">
        <v>74</v>
      </c>
      <c r="L51" s="573"/>
      <c r="M51" s="571" t="s">
        <v>29</v>
      </c>
      <c r="N51" s="572"/>
      <c r="O51" s="573"/>
    </row>
    <row r="52" spans="1:15" ht="12.75" customHeight="1">
      <c r="A52" s="83">
        <v>1</v>
      </c>
      <c r="B52" s="590">
        <v>2</v>
      </c>
      <c r="C52" s="590"/>
      <c r="D52" s="590">
        <v>3</v>
      </c>
      <c r="E52" s="590"/>
      <c r="F52" s="590">
        <v>4</v>
      </c>
      <c r="G52" s="590"/>
      <c r="H52" s="590">
        <v>5</v>
      </c>
      <c r="I52" s="590"/>
      <c r="J52" s="590"/>
      <c r="K52" s="590">
        <v>6</v>
      </c>
      <c r="L52" s="590"/>
      <c r="M52" s="568">
        <v>7</v>
      </c>
      <c r="N52" s="569"/>
      <c r="O52" s="570"/>
    </row>
    <row r="53" spans="1:15" ht="20.100000000000001" customHeight="1">
      <c r="A53" s="62"/>
      <c r="B53" s="644"/>
      <c r="C53" s="644"/>
      <c r="D53" s="567"/>
      <c r="E53" s="567"/>
      <c r="F53" s="589" t="s">
        <v>181</v>
      </c>
      <c r="G53" s="589"/>
      <c r="H53" s="575"/>
      <c r="I53" s="575"/>
      <c r="J53" s="575"/>
      <c r="K53" s="561"/>
      <c r="L53" s="562"/>
      <c r="M53" s="567"/>
      <c r="N53" s="567"/>
      <c r="O53" s="567"/>
    </row>
    <row r="54" spans="1:15" ht="20.100000000000001" customHeight="1">
      <c r="A54" s="62"/>
      <c r="B54" s="578"/>
      <c r="C54" s="579"/>
      <c r="D54" s="563"/>
      <c r="E54" s="565"/>
      <c r="F54" s="587"/>
      <c r="G54" s="588"/>
      <c r="H54" s="580"/>
      <c r="I54" s="581"/>
      <c r="J54" s="582"/>
      <c r="K54" s="561"/>
      <c r="L54" s="562"/>
      <c r="M54" s="563"/>
      <c r="N54" s="564"/>
      <c r="O54" s="565"/>
    </row>
    <row r="55" spans="1:15" ht="20.100000000000001" customHeight="1">
      <c r="A55" s="62"/>
      <c r="B55" s="576"/>
      <c r="C55" s="577"/>
      <c r="D55" s="563"/>
      <c r="E55" s="565"/>
      <c r="F55" s="587"/>
      <c r="G55" s="588"/>
      <c r="H55" s="580"/>
      <c r="I55" s="581"/>
      <c r="J55" s="582"/>
      <c r="K55" s="561"/>
      <c r="L55" s="562"/>
      <c r="M55" s="563"/>
      <c r="N55" s="564"/>
      <c r="O55" s="565"/>
    </row>
    <row r="56" spans="1:15" ht="20.100000000000001" customHeight="1">
      <c r="A56" s="31" t="s">
        <v>49</v>
      </c>
      <c r="B56" s="507" t="s">
        <v>30</v>
      </c>
      <c r="C56" s="507"/>
      <c r="D56" s="507" t="s">
        <v>30</v>
      </c>
      <c r="E56" s="507"/>
      <c r="F56" s="507" t="s">
        <v>30</v>
      </c>
      <c r="G56" s="507"/>
      <c r="H56" s="575"/>
      <c r="I56" s="575"/>
      <c r="J56" s="575"/>
      <c r="K56" s="633">
        <f>SUM(K53:L55)</f>
        <v>0</v>
      </c>
      <c r="L56" s="634"/>
      <c r="M56" s="567"/>
      <c r="N56" s="567"/>
      <c r="O56" s="567"/>
    </row>
    <row r="57" spans="1:15" ht="6.75" customHeight="1">
      <c r="A57" s="11"/>
      <c r="B57" s="21"/>
      <c r="C57" s="21"/>
      <c r="D57" s="21"/>
      <c r="E57" s="21"/>
      <c r="F57" s="21"/>
      <c r="G57" s="21"/>
      <c r="H57" s="21"/>
      <c r="I57" s="21"/>
      <c r="J57" s="21"/>
      <c r="K57" s="2"/>
      <c r="L57" s="2"/>
      <c r="M57" s="2"/>
      <c r="N57" s="2"/>
      <c r="O57" s="2"/>
    </row>
    <row r="58" spans="1:15" ht="21.75" customHeight="1">
      <c r="A58" s="574" t="s">
        <v>283</v>
      </c>
      <c r="B58" s="574"/>
      <c r="C58" s="574"/>
      <c r="D58" s="574"/>
      <c r="E58" s="574"/>
      <c r="F58" s="574"/>
      <c r="G58" s="574"/>
      <c r="H58" s="574"/>
      <c r="I58" s="574"/>
      <c r="J58" s="574"/>
      <c r="K58" s="574"/>
      <c r="L58" s="574"/>
      <c r="M58" s="574"/>
      <c r="N58" s="574"/>
      <c r="O58" s="574"/>
    </row>
    <row r="59" spans="1:15" ht="5.25" customHeight="1">
      <c r="A59" s="4"/>
      <c r="B59" s="15"/>
      <c r="C59" s="4"/>
      <c r="D59" s="4"/>
      <c r="E59" s="4"/>
      <c r="F59" s="4"/>
      <c r="G59" s="4"/>
      <c r="H59" s="4"/>
      <c r="I59" s="14"/>
    </row>
    <row r="60" spans="1:15" ht="42.75" customHeight="1">
      <c r="A60" s="510" t="s">
        <v>59</v>
      </c>
      <c r="B60" s="510"/>
      <c r="C60" s="510"/>
      <c r="D60" s="510" t="s">
        <v>173</v>
      </c>
      <c r="E60" s="510"/>
      <c r="F60" s="510" t="s">
        <v>174</v>
      </c>
      <c r="G60" s="510"/>
      <c r="H60" s="510"/>
      <c r="I60" s="510"/>
      <c r="J60" s="510" t="s">
        <v>177</v>
      </c>
      <c r="K60" s="510"/>
      <c r="L60" s="510"/>
      <c r="M60" s="510"/>
      <c r="N60" s="510" t="s">
        <v>178</v>
      </c>
      <c r="O60" s="510"/>
    </row>
    <row r="61" spans="1:15" ht="33" customHeight="1">
      <c r="A61" s="510"/>
      <c r="B61" s="510"/>
      <c r="C61" s="510"/>
      <c r="D61" s="510"/>
      <c r="E61" s="510"/>
      <c r="F61" s="507" t="s">
        <v>175</v>
      </c>
      <c r="G61" s="507"/>
      <c r="H61" s="510" t="s">
        <v>176</v>
      </c>
      <c r="I61" s="510"/>
      <c r="J61" s="507" t="s">
        <v>175</v>
      </c>
      <c r="K61" s="507"/>
      <c r="L61" s="510" t="s">
        <v>176</v>
      </c>
      <c r="M61" s="510"/>
      <c r="N61" s="510"/>
      <c r="O61" s="510"/>
    </row>
    <row r="62" spans="1:15" ht="12.75" customHeight="1">
      <c r="A62" s="508">
        <v>1</v>
      </c>
      <c r="B62" s="508"/>
      <c r="C62" s="508"/>
      <c r="D62" s="628">
        <v>2</v>
      </c>
      <c r="E62" s="630"/>
      <c r="F62" s="628">
        <v>3</v>
      </c>
      <c r="G62" s="630"/>
      <c r="H62" s="568">
        <v>4</v>
      </c>
      <c r="I62" s="570"/>
      <c r="J62" s="568">
        <v>5</v>
      </c>
      <c r="K62" s="570"/>
      <c r="L62" s="568">
        <v>6</v>
      </c>
      <c r="M62" s="570"/>
      <c r="N62" s="568">
        <v>7</v>
      </c>
      <c r="O62" s="570"/>
    </row>
    <row r="63" spans="1:15" ht="21.95" customHeight="1">
      <c r="A63" s="631" t="s">
        <v>223</v>
      </c>
      <c r="B63" s="631"/>
      <c r="C63" s="631"/>
      <c r="D63" s="561"/>
      <c r="E63" s="562"/>
      <c r="F63" s="561"/>
      <c r="G63" s="562"/>
      <c r="H63" s="561"/>
      <c r="I63" s="562"/>
      <c r="J63" s="561"/>
      <c r="K63" s="562"/>
      <c r="L63" s="561"/>
      <c r="M63" s="562"/>
      <c r="N63" s="561"/>
      <c r="O63" s="562"/>
    </row>
    <row r="64" spans="1:15" ht="13.5" customHeight="1">
      <c r="A64" s="632" t="s">
        <v>86</v>
      </c>
      <c r="B64" s="632"/>
      <c r="C64" s="632"/>
      <c r="D64" s="561"/>
      <c r="E64" s="562"/>
      <c r="F64" s="561"/>
      <c r="G64" s="562"/>
      <c r="H64" s="561"/>
      <c r="I64" s="562"/>
      <c r="J64" s="561"/>
      <c r="K64" s="562"/>
      <c r="L64" s="561"/>
      <c r="M64" s="562"/>
      <c r="N64" s="561"/>
      <c r="O64" s="562"/>
    </row>
    <row r="65" spans="1:15" ht="21.95" customHeight="1">
      <c r="A65" s="631"/>
      <c r="B65" s="631"/>
      <c r="C65" s="631"/>
      <c r="D65" s="561"/>
      <c r="E65" s="562"/>
      <c r="F65" s="561"/>
      <c r="G65" s="562"/>
      <c r="H65" s="561"/>
      <c r="I65" s="562"/>
      <c r="J65" s="561"/>
      <c r="K65" s="562"/>
      <c r="L65" s="561"/>
      <c r="M65" s="562"/>
      <c r="N65" s="561"/>
      <c r="O65" s="562"/>
    </row>
    <row r="66" spans="1:15" ht="21.95" customHeight="1">
      <c r="A66" s="631" t="s">
        <v>224</v>
      </c>
      <c r="B66" s="631"/>
      <c r="C66" s="631"/>
      <c r="D66" s="561"/>
      <c r="E66" s="562"/>
      <c r="F66" s="561"/>
      <c r="G66" s="562"/>
      <c r="H66" s="561"/>
      <c r="I66" s="562"/>
      <c r="J66" s="561"/>
      <c r="K66" s="562"/>
      <c r="L66" s="561"/>
      <c r="M66" s="562"/>
      <c r="N66" s="561"/>
      <c r="O66" s="562"/>
    </row>
    <row r="67" spans="1:15" ht="13.5" customHeight="1">
      <c r="A67" s="632" t="s">
        <v>265</v>
      </c>
      <c r="B67" s="632"/>
      <c r="C67" s="632"/>
      <c r="D67" s="561"/>
      <c r="E67" s="562"/>
      <c r="F67" s="561"/>
      <c r="G67" s="562"/>
      <c r="H67" s="561"/>
      <c r="I67" s="562"/>
      <c r="J67" s="561"/>
      <c r="K67" s="562"/>
      <c r="L67" s="561"/>
      <c r="M67" s="562"/>
      <c r="N67" s="561"/>
      <c r="O67" s="562"/>
    </row>
    <row r="68" spans="1:15" ht="21.95" customHeight="1">
      <c r="A68" s="631"/>
      <c r="B68" s="631"/>
      <c r="C68" s="631"/>
      <c r="D68" s="561"/>
      <c r="E68" s="562"/>
      <c r="F68" s="561"/>
      <c r="G68" s="562"/>
      <c r="H68" s="561"/>
      <c r="I68" s="562"/>
      <c r="J68" s="561"/>
      <c r="K68" s="562"/>
      <c r="L68" s="561"/>
      <c r="M68" s="562"/>
      <c r="N68" s="561"/>
      <c r="O68" s="562"/>
    </row>
    <row r="69" spans="1:15" ht="21.95" customHeight="1">
      <c r="A69" s="631" t="s">
        <v>225</v>
      </c>
      <c r="B69" s="631"/>
      <c r="C69" s="631"/>
      <c r="D69" s="561"/>
      <c r="E69" s="562"/>
      <c r="F69" s="561"/>
      <c r="G69" s="562"/>
      <c r="H69" s="561"/>
      <c r="I69" s="562"/>
      <c r="J69" s="561"/>
      <c r="K69" s="562"/>
      <c r="L69" s="561"/>
      <c r="M69" s="562"/>
      <c r="N69" s="561"/>
      <c r="O69" s="562"/>
    </row>
    <row r="70" spans="1:15" ht="12.75" customHeight="1">
      <c r="A70" s="632" t="s">
        <v>86</v>
      </c>
      <c r="B70" s="632"/>
      <c r="C70" s="632"/>
      <c r="D70" s="561"/>
      <c r="E70" s="562"/>
      <c r="F70" s="561"/>
      <c r="G70" s="562"/>
      <c r="H70" s="561"/>
      <c r="I70" s="562"/>
      <c r="J70" s="561"/>
      <c r="K70" s="562"/>
      <c r="L70" s="561"/>
      <c r="M70" s="562"/>
      <c r="N70" s="561"/>
      <c r="O70" s="562"/>
    </row>
    <row r="71" spans="1:15" ht="21.95" customHeight="1">
      <c r="A71" s="631" t="s">
        <v>528</v>
      </c>
      <c r="B71" s="631"/>
      <c r="C71" s="631"/>
      <c r="D71" s="561"/>
      <c r="E71" s="562"/>
      <c r="F71" s="561"/>
      <c r="G71" s="562"/>
      <c r="H71" s="561"/>
      <c r="I71" s="562"/>
      <c r="J71" s="561"/>
      <c r="K71" s="562"/>
      <c r="L71" s="561"/>
      <c r="M71" s="562"/>
      <c r="N71" s="561"/>
      <c r="O71" s="562"/>
    </row>
    <row r="72" spans="1:15" ht="21.95" customHeight="1">
      <c r="A72" s="631" t="s">
        <v>49</v>
      </c>
      <c r="B72" s="631"/>
      <c r="C72" s="631"/>
      <c r="D72" s="561"/>
      <c r="E72" s="562"/>
      <c r="F72" s="561"/>
      <c r="G72" s="562"/>
      <c r="H72" s="561"/>
      <c r="I72" s="562"/>
      <c r="J72" s="561"/>
      <c r="K72" s="562"/>
      <c r="L72" s="561"/>
      <c r="M72" s="562"/>
      <c r="N72" s="561"/>
      <c r="O72" s="562"/>
    </row>
    <row r="73" spans="1:15">
      <c r="C73" s="25"/>
      <c r="D73" s="25"/>
      <c r="E73" s="25"/>
    </row>
    <row r="74" spans="1:15">
      <c r="C74" s="25"/>
      <c r="D74" s="25"/>
      <c r="E74" s="25"/>
    </row>
    <row r="75" spans="1:15">
      <c r="C75" s="25"/>
      <c r="D75" s="25"/>
      <c r="E75" s="25"/>
    </row>
    <row r="76" spans="1:15">
      <c r="C76" s="25"/>
      <c r="D76" s="25"/>
      <c r="E76" s="25"/>
    </row>
    <row r="77" spans="1:15">
      <c r="C77" s="25"/>
      <c r="D77" s="25"/>
      <c r="E77" s="25"/>
    </row>
    <row r="78" spans="1:15">
      <c r="C78" s="25"/>
      <c r="D78" s="25"/>
      <c r="E78" s="25"/>
    </row>
    <row r="79" spans="1:15">
      <c r="C79" s="25"/>
      <c r="D79" s="25"/>
      <c r="E79" s="25"/>
    </row>
    <row r="80" spans="1:15">
      <c r="C80" s="25"/>
      <c r="D80" s="25"/>
      <c r="E80" s="25"/>
    </row>
    <row r="81" spans="3:5">
      <c r="C81" s="25"/>
      <c r="D81" s="25"/>
      <c r="E81" s="25"/>
    </row>
    <row r="82" spans="3:5">
      <c r="C82" s="25"/>
      <c r="D82" s="25"/>
      <c r="E82" s="25"/>
    </row>
    <row r="83" spans="3:5">
      <c r="C83" s="25"/>
      <c r="D83" s="25"/>
      <c r="E83" s="25"/>
    </row>
    <row r="84" spans="3:5">
      <c r="C84" s="25"/>
      <c r="D84" s="25"/>
      <c r="E84" s="25"/>
    </row>
    <row r="85" spans="3:5">
      <c r="C85" s="25"/>
      <c r="D85" s="25"/>
      <c r="E85" s="25"/>
    </row>
    <row r="86" spans="3:5">
      <c r="C86" s="25"/>
      <c r="D86" s="25"/>
      <c r="E86" s="25"/>
    </row>
  </sheetData>
  <mergeCells count="302">
    <mergeCell ref="A7:O7"/>
    <mergeCell ref="A9:O9"/>
    <mergeCell ref="B11:C11"/>
    <mergeCell ref="D11:E11"/>
    <mergeCell ref="F11:G11"/>
    <mergeCell ref="N1:O1"/>
    <mergeCell ref="N2:O2"/>
    <mergeCell ref="A3:O3"/>
    <mergeCell ref="A4:O4"/>
    <mergeCell ref="A5:O5"/>
    <mergeCell ref="A6:O6"/>
    <mergeCell ref="J13:K13"/>
    <mergeCell ref="L13:M13"/>
    <mergeCell ref="N13:O13"/>
    <mergeCell ref="J16:K16"/>
    <mergeCell ref="N19:O19"/>
    <mergeCell ref="L17:M17"/>
    <mergeCell ref="B12:C12"/>
    <mergeCell ref="H11:I11"/>
    <mergeCell ref="N11:O11"/>
    <mergeCell ref="D12:E12"/>
    <mergeCell ref="J11:K11"/>
    <mergeCell ref="L11:M11"/>
    <mergeCell ref="L12:M12"/>
    <mergeCell ref="N12:O12"/>
    <mergeCell ref="F12:G12"/>
    <mergeCell ref="J12:K12"/>
    <mergeCell ref="H12:I12"/>
    <mergeCell ref="D14:E14"/>
    <mergeCell ref="D15:E15"/>
    <mergeCell ref="D16:E16"/>
    <mergeCell ref="D17:E17"/>
    <mergeCell ref="F17:G17"/>
    <mergeCell ref="D18:E18"/>
    <mergeCell ref="D19:E19"/>
    <mergeCell ref="F13:G13"/>
    <mergeCell ref="H13:I13"/>
    <mergeCell ref="D56:E56"/>
    <mergeCell ref="F56:G56"/>
    <mergeCell ref="H56:J56"/>
    <mergeCell ref="H61:I61"/>
    <mergeCell ref="A40:C41"/>
    <mergeCell ref="M36:O36"/>
    <mergeCell ref="M37:O37"/>
    <mergeCell ref="G40:I40"/>
    <mergeCell ref="J40:L40"/>
    <mergeCell ref="M40:O40"/>
    <mergeCell ref="L14:M14"/>
    <mergeCell ref="N14:O14"/>
    <mergeCell ref="L15:M15"/>
    <mergeCell ref="N15:O15"/>
    <mergeCell ref="L16:M16"/>
    <mergeCell ref="N16:O16"/>
    <mergeCell ref="J17:K17"/>
    <mergeCell ref="B52:C52"/>
    <mergeCell ref="B53:C53"/>
    <mergeCell ref="F52:G52"/>
    <mergeCell ref="D53:E53"/>
    <mergeCell ref="D52:E52"/>
    <mergeCell ref="A63:C63"/>
    <mergeCell ref="A62:C62"/>
    <mergeCell ref="H63:I63"/>
    <mergeCell ref="M56:O56"/>
    <mergeCell ref="L62:M62"/>
    <mergeCell ref="N68:O68"/>
    <mergeCell ref="J62:K62"/>
    <mergeCell ref="J60:M60"/>
    <mergeCell ref="B51:C51"/>
    <mergeCell ref="D51:E51"/>
    <mergeCell ref="F51:G51"/>
    <mergeCell ref="H51:J51"/>
    <mergeCell ref="K51:L51"/>
    <mergeCell ref="F66:G66"/>
    <mergeCell ref="D67:E67"/>
    <mergeCell ref="H67:I67"/>
    <mergeCell ref="K54:L54"/>
    <mergeCell ref="M54:O54"/>
    <mergeCell ref="A58:O58"/>
    <mergeCell ref="N63:O63"/>
    <mergeCell ref="J63:K63"/>
    <mergeCell ref="J61:K61"/>
    <mergeCell ref="L61:M61"/>
    <mergeCell ref="B56:C56"/>
    <mergeCell ref="N66:O66"/>
    <mergeCell ref="L70:M70"/>
    <mergeCell ref="L71:M71"/>
    <mergeCell ref="J67:K67"/>
    <mergeCell ref="N70:O70"/>
    <mergeCell ref="K56:L56"/>
    <mergeCell ref="L64:M64"/>
    <mergeCell ref="N64:O64"/>
    <mergeCell ref="N65:O65"/>
    <mergeCell ref="J66:K66"/>
    <mergeCell ref="J68:K68"/>
    <mergeCell ref="N69:O69"/>
    <mergeCell ref="N60:O61"/>
    <mergeCell ref="L63:M63"/>
    <mergeCell ref="N62:O62"/>
    <mergeCell ref="H69:I69"/>
    <mergeCell ref="J69:K69"/>
    <mergeCell ref="L69:M69"/>
    <mergeCell ref="D64:E64"/>
    <mergeCell ref="F64:G64"/>
    <mergeCell ref="F67:G67"/>
    <mergeCell ref="D66:E66"/>
    <mergeCell ref="H65:I65"/>
    <mergeCell ref="H66:I66"/>
    <mergeCell ref="A72:C72"/>
    <mergeCell ref="D65:E65"/>
    <mergeCell ref="F65:G65"/>
    <mergeCell ref="A70:C70"/>
    <mergeCell ref="D68:E68"/>
    <mergeCell ref="F68:G68"/>
    <mergeCell ref="A69:C69"/>
    <mergeCell ref="A68:C68"/>
    <mergeCell ref="D60:E61"/>
    <mergeCell ref="F63:G63"/>
    <mergeCell ref="D63:E63"/>
    <mergeCell ref="D62:E62"/>
    <mergeCell ref="A60:C61"/>
    <mergeCell ref="F60:I60"/>
    <mergeCell ref="F61:G61"/>
    <mergeCell ref="A71:C71"/>
    <mergeCell ref="F62:G62"/>
    <mergeCell ref="A64:C64"/>
    <mergeCell ref="D70:E70"/>
    <mergeCell ref="F70:G70"/>
    <mergeCell ref="H70:I70"/>
    <mergeCell ref="A66:C66"/>
    <mergeCell ref="A67:C67"/>
    <mergeCell ref="A65:C65"/>
    <mergeCell ref="H62:I62"/>
    <mergeCell ref="N72:O72"/>
    <mergeCell ref="D71:E71"/>
    <mergeCell ref="F71:G71"/>
    <mergeCell ref="H71:I71"/>
    <mergeCell ref="J70:K70"/>
    <mergeCell ref="J64:K64"/>
    <mergeCell ref="L65:M65"/>
    <mergeCell ref="J65:K65"/>
    <mergeCell ref="L67:M67"/>
    <mergeCell ref="L66:M66"/>
    <mergeCell ref="N71:O71"/>
    <mergeCell ref="D72:E72"/>
    <mergeCell ref="F72:G72"/>
    <mergeCell ref="H72:I72"/>
    <mergeCell ref="J72:K72"/>
    <mergeCell ref="L72:M72"/>
    <mergeCell ref="J71:K71"/>
    <mergeCell ref="H68:I68"/>
    <mergeCell ref="L68:M68"/>
    <mergeCell ref="H64:I64"/>
    <mergeCell ref="N67:O67"/>
    <mergeCell ref="D69:E69"/>
    <mergeCell ref="F69:G69"/>
    <mergeCell ref="H31:I31"/>
    <mergeCell ref="L30:M30"/>
    <mergeCell ref="L31:M31"/>
    <mergeCell ref="H52:J52"/>
    <mergeCell ref="H30:I30"/>
    <mergeCell ref="F30:G30"/>
    <mergeCell ref="F31:G31"/>
    <mergeCell ref="H32:I32"/>
    <mergeCell ref="A33:O33"/>
    <mergeCell ref="A47:C47"/>
    <mergeCell ref="A42:C42"/>
    <mergeCell ref="N32:O32"/>
    <mergeCell ref="L32:M32"/>
    <mergeCell ref="H14:I14"/>
    <mergeCell ref="H15:I15"/>
    <mergeCell ref="F15:G15"/>
    <mergeCell ref="J14:K14"/>
    <mergeCell ref="F14:G14"/>
    <mergeCell ref="F54:G54"/>
    <mergeCell ref="H54:J54"/>
    <mergeCell ref="H16:I16"/>
    <mergeCell ref="F16:G16"/>
    <mergeCell ref="J15:K15"/>
    <mergeCell ref="F18:G18"/>
    <mergeCell ref="F19:G19"/>
    <mergeCell ref="F20:G20"/>
    <mergeCell ref="F21:G21"/>
    <mergeCell ref="F22:G22"/>
    <mergeCell ref="F23:G23"/>
    <mergeCell ref="D40:F40"/>
    <mergeCell ref="F32:G32"/>
    <mergeCell ref="D24:E24"/>
    <mergeCell ref="D20:E20"/>
    <mergeCell ref="D21:E21"/>
    <mergeCell ref="D22:E22"/>
    <mergeCell ref="D23:E23"/>
    <mergeCell ref="A49:O49"/>
    <mergeCell ref="L18:M18"/>
    <mergeCell ref="L19:M19"/>
    <mergeCell ref="N17:O17"/>
    <mergeCell ref="N18:O18"/>
    <mergeCell ref="N21:O21"/>
    <mergeCell ref="N22:O22"/>
    <mergeCell ref="H18:I18"/>
    <mergeCell ref="H19:I19"/>
    <mergeCell ref="H17:I17"/>
    <mergeCell ref="J18:K18"/>
    <mergeCell ref="J19:K19"/>
    <mergeCell ref="N23:O23"/>
    <mergeCell ref="L20:M20"/>
    <mergeCell ref="L21:M21"/>
    <mergeCell ref="L22:M22"/>
    <mergeCell ref="L23:M23"/>
    <mergeCell ref="N20:O20"/>
    <mergeCell ref="N24:O24"/>
    <mergeCell ref="J23:K23"/>
    <mergeCell ref="H20:I20"/>
    <mergeCell ref="H21:I21"/>
    <mergeCell ref="H22:I22"/>
    <mergeCell ref="H23:I23"/>
    <mergeCell ref="J20:K20"/>
    <mergeCell ref="J21:K21"/>
    <mergeCell ref="J22:K22"/>
    <mergeCell ref="L28:M28"/>
    <mergeCell ref="L25:M25"/>
    <mergeCell ref="L26:M26"/>
    <mergeCell ref="L24:M24"/>
    <mergeCell ref="N25:O25"/>
    <mergeCell ref="N26:O26"/>
    <mergeCell ref="N27:O27"/>
    <mergeCell ref="N28:O28"/>
    <mergeCell ref="H26:I26"/>
    <mergeCell ref="J26:K26"/>
    <mergeCell ref="H25:I25"/>
    <mergeCell ref="J25:K25"/>
    <mergeCell ref="J29:K29"/>
    <mergeCell ref="J30:K30"/>
    <mergeCell ref="J31:K31"/>
    <mergeCell ref="N31:O31"/>
    <mergeCell ref="B17:C17"/>
    <mergeCell ref="B19:C19"/>
    <mergeCell ref="B20:C20"/>
    <mergeCell ref="L29:M29"/>
    <mergeCell ref="H28:I28"/>
    <mergeCell ref="J24:K24"/>
    <mergeCell ref="F24:G24"/>
    <mergeCell ref="H24:I24"/>
    <mergeCell ref="N29:O29"/>
    <mergeCell ref="F27:G27"/>
    <mergeCell ref="F28:G28"/>
    <mergeCell ref="F29:G29"/>
    <mergeCell ref="D26:E26"/>
    <mergeCell ref="D27:E27"/>
    <mergeCell ref="N30:O30"/>
    <mergeCell ref="H27:I27"/>
    <mergeCell ref="J27:K27"/>
    <mergeCell ref="J28:K28"/>
    <mergeCell ref="H29:I29"/>
    <mergeCell ref="L27:M27"/>
    <mergeCell ref="B13:C13"/>
    <mergeCell ref="B14:C14"/>
    <mergeCell ref="B15:C15"/>
    <mergeCell ref="B16:C16"/>
    <mergeCell ref="B31:C31"/>
    <mergeCell ref="F25:G25"/>
    <mergeCell ref="D25:E25"/>
    <mergeCell ref="F26:G26"/>
    <mergeCell ref="B26:C26"/>
    <mergeCell ref="B25:C25"/>
    <mergeCell ref="B18:C18"/>
    <mergeCell ref="B30:C30"/>
    <mergeCell ref="B21:C21"/>
    <mergeCell ref="B22:C22"/>
    <mergeCell ref="B23:C23"/>
    <mergeCell ref="B24:C24"/>
    <mergeCell ref="B28:C28"/>
    <mergeCell ref="B27:C27"/>
    <mergeCell ref="B29:C29"/>
    <mergeCell ref="D28:E28"/>
    <mergeCell ref="D31:E31"/>
    <mergeCell ref="D29:E29"/>
    <mergeCell ref="D30:E30"/>
    <mergeCell ref="D13:E13"/>
    <mergeCell ref="K55:L55"/>
    <mergeCell ref="M55:O55"/>
    <mergeCell ref="J32:K32"/>
    <mergeCell ref="M53:O53"/>
    <mergeCell ref="M52:O52"/>
    <mergeCell ref="M51:O51"/>
    <mergeCell ref="A38:J38"/>
    <mergeCell ref="H53:J53"/>
    <mergeCell ref="B55:C55"/>
    <mergeCell ref="B54:C54"/>
    <mergeCell ref="H55:J55"/>
    <mergeCell ref="K53:L53"/>
    <mergeCell ref="A34:O34"/>
    <mergeCell ref="B32:C32"/>
    <mergeCell ref="D32:E32"/>
    <mergeCell ref="A45:C45"/>
    <mergeCell ref="A46:C46"/>
    <mergeCell ref="A43:C43"/>
    <mergeCell ref="A44:C44"/>
    <mergeCell ref="D54:E54"/>
    <mergeCell ref="D55:E55"/>
    <mergeCell ref="F55:G55"/>
    <mergeCell ref="F53:G53"/>
    <mergeCell ref="K52:L52"/>
  </mergeCells>
  <phoneticPr fontId="3" type="noConversion"/>
  <pageMargins left="0.19685039370078741" right="0" top="0" bottom="0" header="0.31496062992125984" footer="0.15748031496062992"/>
  <pageSetup paperSize="9" scale="67" orientation="landscape" horizontalDpi="1200" verticalDpi="1200" r:id="rId1"/>
  <headerFooter alignWithMargins="0"/>
  <rowBreaks count="1" manualBreakCount="1">
    <brk id="35" max="1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97"/>
  <sheetViews>
    <sheetView view="pageBreakPreview" topLeftCell="A66" zoomScale="77" zoomScaleNormal="75" zoomScaleSheetLayoutView="77" workbookViewId="0">
      <selection activeCell="Q81" sqref="Q81:S81"/>
    </sheetView>
  </sheetViews>
  <sheetFormatPr defaultRowHeight="18.75" outlineLevelRow="1"/>
  <cols>
    <col min="1" max="1" width="3.28515625" style="1" customWidth="1"/>
    <col min="2" max="2" width="4.42578125" style="1" customWidth="1"/>
    <col min="3" max="3" width="19" style="1" customWidth="1"/>
    <col min="4" max="4" width="8.5703125" style="1" customWidth="1"/>
    <col min="5" max="5" width="5.7109375" style="1" customWidth="1"/>
    <col min="6" max="6" width="9" style="1" customWidth="1"/>
    <col min="7" max="7" width="7.7109375" style="1" customWidth="1"/>
    <col min="8" max="8" width="10.140625" style="1" customWidth="1"/>
    <col min="9" max="9" width="6.140625" style="1" customWidth="1"/>
    <col min="10" max="10" width="5.85546875" style="1" customWidth="1"/>
    <col min="11" max="11" width="7.85546875" style="1" customWidth="1"/>
    <col min="12" max="12" width="5.140625" style="1" customWidth="1"/>
    <col min="13" max="13" width="5.42578125" style="1" customWidth="1"/>
    <col min="14" max="14" width="4.140625" style="1" customWidth="1"/>
    <col min="15" max="15" width="6.7109375" style="1" customWidth="1"/>
    <col min="16" max="16" width="4" style="1" customWidth="1"/>
    <col min="17" max="17" width="5.140625" style="1" customWidth="1"/>
    <col min="18" max="18" width="5.28515625" style="1" customWidth="1"/>
    <col min="19" max="19" width="4.42578125" style="1" customWidth="1"/>
    <col min="20" max="20" width="5.7109375" style="1" customWidth="1"/>
    <col min="21" max="21" width="5.42578125" style="1" customWidth="1"/>
    <col min="22" max="22" width="4.85546875" style="1" customWidth="1"/>
    <col min="23" max="23" width="5.28515625" style="1" customWidth="1"/>
    <col min="24" max="25" width="5.5703125" style="1" customWidth="1"/>
    <col min="26" max="26" width="4.5703125" style="1" customWidth="1"/>
    <col min="27" max="27" width="4.85546875" style="1" customWidth="1"/>
    <col min="28" max="28" width="4.5703125" style="1" customWidth="1"/>
    <col min="29" max="29" width="8.5703125" style="1" customWidth="1"/>
    <col min="30" max="30" width="8.28515625" style="1" customWidth="1"/>
    <col min="31" max="31" width="9.28515625" style="1" customWidth="1"/>
    <col min="32" max="35" width="9.140625" style="1"/>
    <col min="36" max="36" width="29.42578125" style="1" customWidth="1"/>
    <col min="37" max="16384" width="9.140625" style="1"/>
  </cols>
  <sheetData>
    <row r="1" spans="1:32" ht="18.75" hidden="1" customHeight="1" outlineLevel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R1" s="24"/>
      <c r="S1" s="24"/>
      <c r="T1" s="24"/>
      <c r="U1" s="24"/>
      <c r="V1" s="24"/>
      <c r="AD1" s="651" t="s">
        <v>171</v>
      </c>
      <c r="AE1" s="651"/>
      <c r="AF1" s="651"/>
    </row>
    <row r="2" spans="1:32" ht="18.75" hidden="1" customHeight="1" outlineLevel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R2" s="24"/>
      <c r="S2" s="24"/>
      <c r="T2" s="24"/>
      <c r="U2" s="24"/>
      <c r="V2" s="24"/>
      <c r="AD2" s="651"/>
      <c r="AE2" s="651"/>
      <c r="AF2" s="651"/>
    </row>
    <row r="3" spans="1:32" ht="20.25" customHeight="1" collapsed="1">
      <c r="A3" s="16"/>
      <c r="B3" s="16"/>
      <c r="C3" s="108" t="s">
        <v>284</v>
      </c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</row>
    <row r="4" spans="1:32" ht="9" customHeight="1">
      <c r="A4" s="110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</row>
    <row r="5" spans="1:32" ht="18" customHeight="1">
      <c r="A5" s="751" t="s">
        <v>45</v>
      </c>
      <c r="B5" s="727" t="s">
        <v>137</v>
      </c>
      <c r="C5" s="729"/>
      <c r="D5" s="554" t="s">
        <v>138</v>
      </c>
      <c r="E5" s="635"/>
      <c r="F5" s="635"/>
      <c r="G5" s="560" t="s">
        <v>255</v>
      </c>
      <c r="H5" s="560"/>
      <c r="I5" s="560"/>
      <c r="J5" s="560"/>
      <c r="K5" s="560"/>
      <c r="L5" s="560"/>
      <c r="M5" s="560"/>
      <c r="N5" s="554" t="s">
        <v>139</v>
      </c>
      <c r="O5" s="635"/>
      <c r="P5" s="635"/>
      <c r="Q5" s="526"/>
      <c r="R5" s="756" t="s">
        <v>216</v>
      </c>
      <c r="S5" s="757"/>
      <c r="T5" s="757"/>
      <c r="U5" s="757"/>
      <c r="V5" s="757"/>
      <c r="W5" s="757"/>
      <c r="X5" s="757"/>
      <c r="Y5" s="757"/>
      <c r="Z5" s="757"/>
      <c r="AA5" s="757"/>
      <c r="AB5" s="757"/>
      <c r="AC5" s="757"/>
      <c r="AD5" s="757"/>
      <c r="AE5" s="757"/>
      <c r="AF5" s="758"/>
    </row>
    <row r="6" spans="1:32" ht="53.25" customHeight="1">
      <c r="A6" s="752"/>
      <c r="B6" s="746"/>
      <c r="C6" s="747"/>
      <c r="D6" s="636"/>
      <c r="E6" s="637"/>
      <c r="F6" s="637"/>
      <c r="G6" s="560"/>
      <c r="H6" s="560"/>
      <c r="I6" s="560"/>
      <c r="J6" s="560"/>
      <c r="K6" s="560"/>
      <c r="L6" s="560"/>
      <c r="M6" s="560"/>
      <c r="N6" s="636"/>
      <c r="O6" s="637"/>
      <c r="P6" s="637"/>
      <c r="Q6" s="527"/>
      <c r="R6" s="640" t="s">
        <v>140</v>
      </c>
      <c r="S6" s="641"/>
      <c r="T6" s="642"/>
      <c r="U6" s="640" t="s">
        <v>141</v>
      </c>
      <c r="V6" s="641"/>
      <c r="W6" s="642"/>
      <c r="X6" s="640" t="s">
        <v>34</v>
      </c>
      <c r="Y6" s="641"/>
      <c r="Z6" s="642"/>
      <c r="AA6" s="756" t="s">
        <v>142</v>
      </c>
      <c r="AB6" s="757"/>
      <c r="AC6" s="758"/>
      <c r="AD6" s="756" t="s">
        <v>143</v>
      </c>
      <c r="AE6" s="757"/>
      <c r="AF6" s="758"/>
    </row>
    <row r="7" spans="1:32" ht="12.75" customHeight="1">
      <c r="A7" s="218">
        <v>1</v>
      </c>
      <c r="B7" s="766">
        <v>2</v>
      </c>
      <c r="C7" s="767"/>
      <c r="D7" s="753">
        <v>3</v>
      </c>
      <c r="E7" s="754"/>
      <c r="F7" s="754"/>
      <c r="G7" s="765">
        <v>4</v>
      </c>
      <c r="H7" s="765"/>
      <c r="I7" s="765"/>
      <c r="J7" s="765"/>
      <c r="K7" s="765"/>
      <c r="L7" s="765"/>
      <c r="M7" s="765"/>
      <c r="N7" s="753">
        <v>5</v>
      </c>
      <c r="O7" s="754"/>
      <c r="P7" s="754"/>
      <c r="Q7" s="755"/>
      <c r="R7" s="759">
        <v>6</v>
      </c>
      <c r="S7" s="760"/>
      <c r="T7" s="761"/>
      <c r="U7" s="759">
        <v>7</v>
      </c>
      <c r="V7" s="760"/>
      <c r="W7" s="761"/>
      <c r="X7" s="762">
        <v>8</v>
      </c>
      <c r="Y7" s="763"/>
      <c r="Z7" s="764"/>
      <c r="AA7" s="762">
        <v>9</v>
      </c>
      <c r="AB7" s="763"/>
      <c r="AC7" s="764"/>
      <c r="AD7" s="762">
        <v>10</v>
      </c>
      <c r="AE7" s="763"/>
      <c r="AF7" s="764"/>
    </row>
    <row r="8" spans="1:32" ht="15" customHeight="1">
      <c r="A8" s="65"/>
      <c r="B8" s="741"/>
      <c r="C8" s="742"/>
      <c r="D8" s="737"/>
      <c r="E8" s="738"/>
      <c r="F8" s="738"/>
      <c r="G8" s="661"/>
      <c r="H8" s="661"/>
      <c r="I8" s="661"/>
      <c r="J8" s="661"/>
      <c r="K8" s="661"/>
      <c r="L8" s="661"/>
      <c r="M8" s="661"/>
      <c r="N8" s="658">
        <f>SUM(R8,U8,X8,AA8,AD8)</f>
        <v>0</v>
      </c>
      <c r="O8" s="733"/>
      <c r="P8" s="733"/>
      <c r="Q8" s="659"/>
      <c r="R8" s="664"/>
      <c r="S8" s="750"/>
      <c r="T8" s="665"/>
      <c r="U8" s="664"/>
      <c r="V8" s="750"/>
      <c r="W8" s="665"/>
      <c r="X8" s="664"/>
      <c r="Y8" s="750"/>
      <c r="Z8" s="665"/>
      <c r="AA8" s="664"/>
      <c r="AB8" s="750"/>
      <c r="AC8" s="665"/>
      <c r="AD8" s="664"/>
      <c r="AE8" s="750"/>
      <c r="AF8" s="665"/>
    </row>
    <row r="9" spans="1:32" ht="15" customHeight="1">
      <c r="A9" s="65"/>
      <c r="B9" s="741"/>
      <c r="C9" s="742"/>
      <c r="D9" s="737"/>
      <c r="E9" s="738"/>
      <c r="F9" s="738"/>
      <c r="G9" s="661"/>
      <c r="H9" s="661"/>
      <c r="I9" s="661"/>
      <c r="J9" s="661"/>
      <c r="K9" s="661"/>
      <c r="L9" s="661"/>
      <c r="M9" s="661"/>
      <c r="N9" s="658">
        <f>SUM(R9,U9,X9,AA9,AD9)</f>
        <v>0</v>
      </c>
      <c r="O9" s="733"/>
      <c r="P9" s="733"/>
      <c r="Q9" s="659"/>
      <c r="R9" s="664"/>
      <c r="S9" s="750"/>
      <c r="T9" s="665"/>
      <c r="U9" s="664"/>
      <c r="V9" s="750"/>
      <c r="W9" s="665"/>
      <c r="X9" s="664"/>
      <c r="Y9" s="750"/>
      <c r="Z9" s="665"/>
      <c r="AA9" s="664"/>
      <c r="AB9" s="750"/>
      <c r="AC9" s="665"/>
      <c r="AD9" s="664"/>
      <c r="AE9" s="750"/>
      <c r="AF9" s="665"/>
    </row>
    <row r="10" spans="1:32" ht="15" customHeight="1">
      <c r="A10" s="65"/>
      <c r="B10" s="741"/>
      <c r="C10" s="742"/>
      <c r="D10" s="737"/>
      <c r="E10" s="738"/>
      <c r="F10" s="738"/>
      <c r="G10" s="661"/>
      <c r="H10" s="661"/>
      <c r="I10" s="661"/>
      <c r="J10" s="661"/>
      <c r="K10" s="661"/>
      <c r="L10" s="661"/>
      <c r="M10" s="661"/>
      <c r="N10" s="658">
        <f>SUM(R10,U10,X10,AA10,AD10)</f>
        <v>0</v>
      </c>
      <c r="O10" s="733"/>
      <c r="P10" s="733"/>
      <c r="Q10" s="659"/>
      <c r="R10" s="664"/>
      <c r="S10" s="750"/>
      <c r="T10" s="665"/>
      <c r="U10" s="664"/>
      <c r="V10" s="750"/>
      <c r="W10" s="665"/>
      <c r="X10" s="664"/>
      <c r="Y10" s="750"/>
      <c r="Z10" s="665"/>
      <c r="AA10" s="664"/>
      <c r="AB10" s="750"/>
      <c r="AC10" s="665"/>
      <c r="AD10" s="664"/>
      <c r="AE10" s="750"/>
      <c r="AF10" s="665"/>
    </row>
    <row r="11" spans="1:32" ht="15" customHeight="1">
      <c r="A11" s="65"/>
      <c r="B11" s="741"/>
      <c r="C11" s="742"/>
      <c r="D11" s="737"/>
      <c r="E11" s="738"/>
      <c r="F11" s="738"/>
      <c r="G11" s="661"/>
      <c r="H11" s="661"/>
      <c r="I11" s="661"/>
      <c r="J11" s="661"/>
      <c r="K11" s="661"/>
      <c r="L11" s="661"/>
      <c r="M11" s="661"/>
      <c r="N11" s="658">
        <f>SUM(R11,U11,X11,AA11,AD11)</f>
        <v>0</v>
      </c>
      <c r="O11" s="733"/>
      <c r="P11" s="733"/>
      <c r="Q11" s="659"/>
      <c r="R11" s="664"/>
      <c r="S11" s="750"/>
      <c r="T11" s="665"/>
      <c r="U11" s="664"/>
      <c r="V11" s="750"/>
      <c r="W11" s="665"/>
      <c r="X11" s="664"/>
      <c r="Y11" s="750"/>
      <c r="Z11" s="665"/>
      <c r="AA11" s="664"/>
      <c r="AB11" s="750"/>
      <c r="AC11" s="665"/>
      <c r="AD11" s="664"/>
      <c r="AE11" s="750"/>
      <c r="AF11" s="665"/>
    </row>
    <row r="12" spans="1:32" ht="15" customHeight="1">
      <c r="A12" s="65"/>
      <c r="B12" s="741"/>
      <c r="C12" s="742"/>
      <c r="D12" s="737"/>
      <c r="E12" s="738"/>
      <c r="F12" s="738"/>
      <c r="G12" s="661"/>
      <c r="H12" s="661"/>
      <c r="I12" s="661"/>
      <c r="J12" s="661"/>
      <c r="K12" s="661"/>
      <c r="L12" s="661"/>
      <c r="M12" s="661"/>
      <c r="N12" s="658">
        <f>SUM(R12,U12,X12,AA12,AD12)</f>
        <v>0</v>
      </c>
      <c r="O12" s="733"/>
      <c r="P12" s="733"/>
      <c r="Q12" s="659"/>
      <c r="R12" s="664"/>
      <c r="S12" s="750"/>
      <c r="T12" s="665"/>
      <c r="U12" s="664"/>
      <c r="V12" s="750"/>
      <c r="W12" s="665"/>
      <c r="X12" s="664"/>
      <c r="Y12" s="750"/>
      <c r="Z12" s="665"/>
      <c r="AA12" s="664"/>
      <c r="AB12" s="750"/>
      <c r="AC12" s="665"/>
      <c r="AD12" s="664"/>
      <c r="AE12" s="750"/>
      <c r="AF12" s="665"/>
    </row>
    <row r="13" spans="1:32" ht="20.25" customHeight="1">
      <c r="A13" s="743" t="s">
        <v>49</v>
      </c>
      <c r="B13" s="744"/>
      <c r="C13" s="744"/>
      <c r="D13" s="744"/>
      <c r="E13" s="744"/>
      <c r="F13" s="744"/>
      <c r="G13" s="744"/>
      <c r="H13" s="744"/>
      <c r="I13" s="744"/>
      <c r="J13" s="744"/>
      <c r="K13" s="744"/>
      <c r="L13" s="744"/>
      <c r="M13" s="745"/>
      <c r="N13" s="658">
        <f>SUM(N8:Q12)</f>
        <v>0</v>
      </c>
      <c r="O13" s="733"/>
      <c r="P13" s="733"/>
      <c r="Q13" s="659"/>
      <c r="R13" s="658">
        <f>SUM(R8:T12)</f>
        <v>0</v>
      </c>
      <c r="S13" s="733"/>
      <c r="T13" s="659"/>
      <c r="U13" s="658">
        <f>SUM(U8:W12)</f>
        <v>0</v>
      </c>
      <c r="V13" s="733"/>
      <c r="W13" s="659"/>
      <c r="X13" s="658">
        <f>SUM(X8:Z12)</f>
        <v>0</v>
      </c>
      <c r="Y13" s="733"/>
      <c r="Z13" s="659"/>
      <c r="AA13" s="658">
        <f>SUM(AA8:AC12)</f>
        <v>0</v>
      </c>
      <c r="AB13" s="733"/>
      <c r="AC13" s="659"/>
      <c r="AD13" s="658">
        <f>SUM(AD8:AF12)</f>
        <v>0</v>
      </c>
      <c r="AE13" s="733"/>
      <c r="AF13" s="659"/>
    </row>
    <row r="14" spans="1:32" ht="7.5" customHeight="1">
      <c r="A14" s="111"/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3"/>
      <c r="AF14" s="113"/>
    </row>
    <row r="15" spans="1:32" s="32" customFormat="1" ht="16.5" customHeight="1">
      <c r="A15" s="108"/>
      <c r="B15" s="108"/>
      <c r="C15" s="108" t="s">
        <v>285</v>
      </c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</row>
    <row r="16" spans="1:32" s="32" customFormat="1" ht="8.25" customHeight="1">
      <c r="A16" s="108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</row>
    <row r="17" spans="1:32" ht="17.25" customHeight="1">
      <c r="A17" s="544" t="s">
        <v>45</v>
      </c>
      <c r="B17" s="727" t="s">
        <v>144</v>
      </c>
      <c r="C17" s="729"/>
      <c r="D17" s="560" t="s">
        <v>137</v>
      </c>
      <c r="E17" s="560"/>
      <c r="F17" s="560"/>
      <c r="G17" s="560"/>
      <c r="H17" s="560" t="s">
        <v>255</v>
      </c>
      <c r="I17" s="560"/>
      <c r="J17" s="560"/>
      <c r="K17" s="560"/>
      <c r="L17" s="560"/>
      <c r="M17" s="560"/>
      <c r="N17" s="560"/>
      <c r="O17" s="560"/>
      <c r="P17" s="560"/>
      <c r="Q17" s="560"/>
      <c r="R17" s="560" t="s">
        <v>145</v>
      </c>
      <c r="S17" s="560"/>
      <c r="T17" s="560"/>
      <c r="U17" s="560"/>
      <c r="V17" s="560"/>
      <c r="W17" s="692" t="s">
        <v>146</v>
      </c>
      <c r="X17" s="692"/>
      <c r="Y17" s="692"/>
      <c r="Z17" s="692"/>
      <c r="AA17" s="692"/>
      <c r="AB17" s="692"/>
      <c r="AC17" s="692"/>
      <c r="AD17" s="692"/>
      <c r="AE17" s="692"/>
      <c r="AF17" s="692"/>
    </row>
    <row r="18" spans="1:32" ht="20.25" customHeight="1">
      <c r="A18" s="544"/>
      <c r="B18" s="730"/>
      <c r="C18" s="732"/>
      <c r="D18" s="560"/>
      <c r="E18" s="560"/>
      <c r="F18" s="560"/>
      <c r="G18" s="560"/>
      <c r="H18" s="560"/>
      <c r="I18" s="560"/>
      <c r="J18" s="560"/>
      <c r="K18" s="560"/>
      <c r="L18" s="560"/>
      <c r="M18" s="560"/>
      <c r="N18" s="560"/>
      <c r="O18" s="560"/>
      <c r="P18" s="560"/>
      <c r="Q18" s="560"/>
      <c r="R18" s="560"/>
      <c r="S18" s="560"/>
      <c r="T18" s="560"/>
      <c r="U18" s="560"/>
      <c r="V18" s="560"/>
      <c r="W18" s="554" t="s">
        <v>221</v>
      </c>
      <c r="X18" s="526"/>
      <c r="Y18" s="554" t="s">
        <v>175</v>
      </c>
      <c r="Z18" s="526"/>
      <c r="AA18" s="554" t="s">
        <v>176</v>
      </c>
      <c r="AB18" s="526"/>
      <c r="AC18" s="554" t="s">
        <v>199</v>
      </c>
      <c r="AD18" s="526"/>
      <c r="AE18" s="554" t="s">
        <v>200</v>
      </c>
      <c r="AF18" s="526"/>
    </row>
    <row r="19" spans="1:32" ht="9" customHeight="1">
      <c r="A19" s="544"/>
      <c r="B19" s="746"/>
      <c r="C19" s="747"/>
      <c r="D19" s="560"/>
      <c r="E19" s="560"/>
      <c r="F19" s="560"/>
      <c r="G19" s="560"/>
      <c r="H19" s="560"/>
      <c r="I19" s="560"/>
      <c r="J19" s="560"/>
      <c r="K19" s="560"/>
      <c r="L19" s="560"/>
      <c r="M19" s="560"/>
      <c r="N19" s="560"/>
      <c r="O19" s="560"/>
      <c r="P19" s="560"/>
      <c r="Q19" s="560"/>
      <c r="R19" s="560"/>
      <c r="S19" s="560"/>
      <c r="T19" s="560"/>
      <c r="U19" s="560"/>
      <c r="V19" s="560"/>
      <c r="W19" s="636"/>
      <c r="X19" s="527"/>
      <c r="Y19" s="636"/>
      <c r="Z19" s="527"/>
      <c r="AA19" s="636"/>
      <c r="AB19" s="527"/>
      <c r="AC19" s="636"/>
      <c r="AD19" s="527"/>
      <c r="AE19" s="636"/>
      <c r="AF19" s="527"/>
    </row>
    <row r="20" spans="1:32" ht="12" customHeight="1">
      <c r="A20" s="98">
        <v>1</v>
      </c>
      <c r="B20" s="748">
        <v>2</v>
      </c>
      <c r="C20" s="749"/>
      <c r="D20" s="508">
        <v>3</v>
      </c>
      <c r="E20" s="508"/>
      <c r="F20" s="508"/>
      <c r="G20" s="508"/>
      <c r="H20" s="508">
        <v>4</v>
      </c>
      <c r="I20" s="508"/>
      <c r="J20" s="508"/>
      <c r="K20" s="508"/>
      <c r="L20" s="508"/>
      <c r="M20" s="508"/>
      <c r="N20" s="508"/>
      <c r="O20" s="508"/>
      <c r="P20" s="508"/>
      <c r="Q20" s="508"/>
      <c r="R20" s="508">
        <v>5</v>
      </c>
      <c r="S20" s="508"/>
      <c r="T20" s="508"/>
      <c r="U20" s="508"/>
      <c r="V20" s="508"/>
      <c r="W20" s="628">
        <v>6</v>
      </c>
      <c r="X20" s="630"/>
      <c r="Y20" s="568">
        <v>7</v>
      </c>
      <c r="Z20" s="570"/>
      <c r="AA20" s="568">
        <v>8</v>
      </c>
      <c r="AB20" s="570"/>
      <c r="AC20" s="568">
        <v>9</v>
      </c>
      <c r="AD20" s="570"/>
      <c r="AE20" s="590">
        <v>10</v>
      </c>
      <c r="AF20" s="590"/>
    </row>
    <row r="21" spans="1:32" ht="15" customHeight="1">
      <c r="A21" s="60"/>
      <c r="B21" s="739"/>
      <c r="C21" s="740"/>
      <c r="D21" s="661"/>
      <c r="E21" s="661"/>
      <c r="F21" s="661"/>
      <c r="G21" s="661"/>
      <c r="H21" s="736"/>
      <c r="I21" s="736"/>
      <c r="J21" s="736"/>
      <c r="K21" s="736"/>
      <c r="L21" s="736"/>
      <c r="M21" s="736"/>
      <c r="N21" s="736"/>
      <c r="O21" s="736"/>
      <c r="P21" s="736"/>
      <c r="Q21" s="736"/>
      <c r="R21" s="734"/>
      <c r="S21" s="734"/>
      <c r="T21" s="734"/>
      <c r="U21" s="734"/>
      <c r="V21" s="734"/>
      <c r="W21" s="664"/>
      <c r="X21" s="665"/>
      <c r="Y21" s="664"/>
      <c r="Z21" s="665"/>
      <c r="AA21" s="664"/>
      <c r="AB21" s="665"/>
      <c r="AC21" s="658">
        <f t="shared" ref="AC21:AC26" si="0">AA21-Y21</f>
        <v>0</v>
      </c>
      <c r="AD21" s="659"/>
      <c r="AE21" s="662"/>
      <c r="AF21" s="663"/>
    </row>
    <row r="22" spans="1:32" ht="15" customHeight="1">
      <c r="A22" s="60"/>
      <c r="B22" s="739"/>
      <c r="C22" s="740"/>
      <c r="D22" s="661"/>
      <c r="E22" s="661"/>
      <c r="F22" s="661"/>
      <c r="G22" s="661"/>
      <c r="H22" s="736"/>
      <c r="I22" s="736"/>
      <c r="J22" s="736"/>
      <c r="K22" s="736"/>
      <c r="L22" s="736"/>
      <c r="M22" s="736"/>
      <c r="N22" s="736"/>
      <c r="O22" s="736"/>
      <c r="P22" s="736"/>
      <c r="Q22" s="736"/>
      <c r="R22" s="734"/>
      <c r="S22" s="734"/>
      <c r="T22" s="734"/>
      <c r="U22" s="734"/>
      <c r="V22" s="734"/>
      <c r="W22" s="664"/>
      <c r="X22" s="665"/>
      <c r="Y22" s="664"/>
      <c r="Z22" s="665"/>
      <c r="AA22" s="664"/>
      <c r="AB22" s="665"/>
      <c r="AC22" s="658">
        <f t="shared" si="0"/>
        <v>0</v>
      </c>
      <c r="AD22" s="659"/>
      <c r="AE22" s="662"/>
      <c r="AF22" s="663"/>
    </row>
    <row r="23" spans="1:32" ht="15" customHeight="1">
      <c r="A23" s="60"/>
      <c r="B23" s="739"/>
      <c r="C23" s="740"/>
      <c r="D23" s="661"/>
      <c r="E23" s="661"/>
      <c r="F23" s="661"/>
      <c r="G23" s="661"/>
      <c r="H23" s="736"/>
      <c r="I23" s="736"/>
      <c r="J23" s="736"/>
      <c r="K23" s="736"/>
      <c r="L23" s="736"/>
      <c r="M23" s="736"/>
      <c r="N23" s="736"/>
      <c r="O23" s="736"/>
      <c r="P23" s="736"/>
      <c r="Q23" s="736"/>
      <c r="R23" s="734"/>
      <c r="S23" s="734"/>
      <c r="T23" s="734"/>
      <c r="U23" s="734"/>
      <c r="V23" s="734"/>
      <c r="W23" s="664"/>
      <c r="X23" s="665"/>
      <c r="Y23" s="664"/>
      <c r="Z23" s="665"/>
      <c r="AA23" s="664"/>
      <c r="AB23" s="665"/>
      <c r="AC23" s="658">
        <f t="shared" si="0"/>
        <v>0</v>
      </c>
      <c r="AD23" s="659"/>
      <c r="AE23" s="662"/>
      <c r="AF23" s="663"/>
    </row>
    <row r="24" spans="1:32" ht="15" customHeight="1">
      <c r="A24" s="60"/>
      <c r="B24" s="739"/>
      <c r="C24" s="740"/>
      <c r="D24" s="661"/>
      <c r="E24" s="661"/>
      <c r="F24" s="661"/>
      <c r="G24" s="661"/>
      <c r="H24" s="736"/>
      <c r="I24" s="736"/>
      <c r="J24" s="736"/>
      <c r="K24" s="736"/>
      <c r="L24" s="736"/>
      <c r="M24" s="736"/>
      <c r="N24" s="736"/>
      <c r="O24" s="736"/>
      <c r="P24" s="736"/>
      <c r="Q24" s="736"/>
      <c r="R24" s="734"/>
      <c r="S24" s="734"/>
      <c r="T24" s="734"/>
      <c r="U24" s="734"/>
      <c r="V24" s="734"/>
      <c r="W24" s="664"/>
      <c r="X24" s="665"/>
      <c r="Y24" s="664"/>
      <c r="Z24" s="665"/>
      <c r="AA24" s="664"/>
      <c r="AB24" s="665"/>
      <c r="AC24" s="658">
        <f t="shared" si="0"/>
        <v>0</v>
      </c>
      <c r="AD24" s="659"/>
      <c r="AE24" s="662"/>
      <c r="AF24" s="663"/>
    </row>
    <row r="25" spans="1:32" ht="15" customHeight="1">
      <c r="A25" s="60"/>
      <c r="B25" s="739"/>
      <c r="C25" s="740"/>
      <c r="D25" s="661"/>
      <c r="E25" s="661"/>
      <c r="F25" s="661"/>
      <c r="G25" s="661"/>
      <c r="H25" s="736"/>
      <c r="I25" s="736"/>
      <c r="J25" s="736"/>
      <c r="K25" s="736"/>
      <c r="L25" s="736"/>
      <c r="M25" s="736"/>
      <c r="N25" s="736"/>
      <c r="O25" s="736"/>
      <c r="P25" s="736"/>
      <c r="Q25" s="736"/>
      <c r="R25" s="734"/>
      <c r="S25" s="734"/>
      <c r="T25" s="734"/>
      <c r="U25" s="734"/>
      <c r="V25" s="734"/>
      <c r="W25" s="664"/>
      <c r="X25" s="665"/>
      <c r="Y25" s="664"/>
      <c r="Z25" s="665"/>
      <c r="AA25" s="664"/>
      <c r="AB25" s="665"/>
      <c r="AC25" s="658">
        <f t="shared" si="0"/>
        <v>0</v>
      </c>
      <c r="AD25" s="659"/>
      <c r="AE25" s="662"/>
      <c r="AF25" s="663"/>
    </row>
    <row r="26" spans="1:32" ht="24.95" customHeight="1">
      <c r="A26" s="735" t="s">
        <v>49</v>
      </c>
      <c r="B26" s="735"/>
      <c r="C26" s="735"/>
      <c r="D26" s="735"/>
      <c r="E26" s="735"/>
      <c r="F26" s="735"/>
      <c r="G26" s="735"/>
      <c r="H26" s="735"/>
      <c r="I26" s="735"/>
      <c r="J26" s="735"/>
      <c r="K26" s="735"/>
      <c r="L26" s="735"/>
      <c r="M26" s="735"/>
      <c r="N26" s="735"/>
      <c r="O26" s="735"/>
      <c r="P26" s="735"/>
      <c r="Q26" s="735"/>
      <c r="R26" s="735"/>
      <c r="S26" s="735"/>
      <c r="T26" s="735"/>
      <c r="U26" s="735"/>
      <c r="V26" s="735"/>
      <c r="W26" s="658">
        <f>SUM(W21:X25)</f>
        <v>0</v>
      </c>
      <c r="X26" s="659"/>
      <c r="Y26" s="658">
        <f>SUM(Y21:Z25)</f>
        <v>0</v>
      </c>
      <c r="Z26" s="659"/>
      <c r="AA26" s="658">
        <f>SUM(AA21:AB25)</f>
        <v>0</v>
      </c>
      <c r="AB26" s="659"/>
      <c r="AC26" s="658">
        <f t="shared" si="0"/>
        <v>0</v>
      </c>
      <c r="AD26" s="659"/>
      <c r="AE26" s="662"/>
      <c r="AF26" s="663"/>
    </row>
    <row r="27" spans="1:32" ht="6" customHeight="1">
      <c r="A27" s="80"/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16"/>
      <c r="R27" s="116"/>
      <c r="S27" s="116"/>
      <c r="T27" s="116"/>
      <c r="U27" s="116"/>
      <c r="V27" s="116"/>
      <c r="W27" s="16"/>
      <c r="X27" s="16"/>
      <c r="Y27" s="16"/>
      <c r="Z27" s="16"/>
      <c r="AA27" s="16"/>
      <c r="AB27" s="16"/>
      <c r="AC27" s="16"/>
      <c r="AD27" s="16"/>
      <c r="AE27" s="16"/>
      <c r="AF27" s="116"/>
    </row>
    <row r="28" spans="1:32" s="32" customFormat="1" ht="15.75" customHeight="1">
      <c r="A28" s="108"/>
      <c r="B28" s="108"/>
      <c r="C28" s="286" t="s">
        <v>286</v>
      </c>
      <c r="D28" s="286"/>
      <c r="E28" s="286"/>
      <c r="F28" s="286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8"/>
      <c r="AD28" s="108"/>
      <c r="AE28" s="108"/>
      <c r="AF28" s="108"/>
    </row>
    <row r="29" spans="1:32" ht="11.25" customHeight="1">
      <c r="A29" s="117"/>
      <c r="B29" s="117"/>
      <c r="C29" s="287"/>
      <c r="D29" s="287"/>
      <c r="E29" s="287"/>
      <c r="F29" s="287"/>
      <c r="G29" s="117"/>
      <c r="H29" s="117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7"/>
      <c r="X29" s="16"/>
      <c r="Y29" s="16"/>
      <c r="Z29" s="772"/>
      <c r="AA29" s="772"/>
      <c r="AB29" s="772"/>
      <c r="AC29" s="16"/>
      <c r="AD29" s="771" t="s">
        <v>167</v>
      </c>
      <c r="AE29" s="771"/>
      <c r="AF29" s="771"/>
    </row>
    <row r="30" spans="1:32" ht="45.75" customHeight="1">
      <c r="A30" s="724" t="s">
        <v>45</v>
      </c>
      <c r="B30" s="727" t="s">
        <v>179</v>
      </c>
      <c r="C30" s="728"/>
      <c r="D30" s="728"/>
      <c r="E30" s="728"/>
      <c r="F30" s="728"/>
      <c r="G30" s="728"/>
      <c r="H30" s="728"/>
      <c r="I30" s="728"/>
      <c r="J30" s="728"/>
      <c r="K30" s="728"/>
      <c r="L30" s="729"/>
      <c r="M30" s="683" t="s">
        <v>48</v>
      </c>
      <c r="N30" s="684"/>
      <c r="O30" s="684"/>
      <c r="P30" s="684"/>
      <c r="Q30" s="684"/>
      <c r="R30" s="684"/>
      <c r="S30" s="684"/>
      <c r="T30" s="685"/>
      <c r="U30" s="683" t="s">
        <v>75</v>
      </c>
      <c r="V30" s="684"/>
      <c r="W30" s="684"/>
      <c r="X30" s="684"/>
      <c r="Y30" s="684"/>
      <c r="Z30" s="684"/>
      <c r="AA30" s="684"/>
      <c r="AB30" s="685"/>
      <c r="AC30" s="683" t="s">
        <v>287</v>
      </c>
      <c r="AD30" s="684"/>
      <c r="AE30" s="684"/>
      <c r="AF30" s="685"/>
    </row>
    <row r="31" spans="1:32" ht="24.95" customHeight="1">
      <c r="A31" s="725"/>
      <c r="B31" s="730"/>
      <c r="C31" s="731"/>
      <c r="D31" s="731"/>
      <c r="E31" s="731"/>
      <c r="F31" s="731"/>
      <c r="G31" s="731"/>
      <c r="H31" s="731"/>
      <c r="I31" s="731"/>
      <c r="J31" s="731"/>
      <c r="K31" s="731"/>
      <c r="L31" s="732"/>
      <c r="M31" s="688" t="s">
        <v>175</v>
      </c>
      <c r="N31" s="689"/>
      <c r="O31" s="688" t="s">
        <v>176</v>
      </c>
      <c r="P31" s="689"/>
      <c r="Q31" s="688" t="s">
        <v>199</v>
      </c>
      <c r="R31" s="689"/>
      <c r="S31" s="688" t="s">
        <v>200</v>
      </c>
      <c r="T31" s="689"/>
      <c r="U31" s="688" t="s">
        <v>175</v>
      </c>
      <c r="V31" s="689"/>
      <c r="W31" s="688" t="s">
        <v>176</v>
      </c>
      <c r="X31" s="689"/>
      <c r="Y31" s="688" t="s">
        <v>199</v>
      </c>
      <c r="Z31" s="689"/>
      <c r="AA31" s="688" t="s">
        <v>200</v>
      </c>
      <c r="AB31" s="689"/>
      <c r="AC31" s="681" t="s">
        <v>175</v>
      </c>
      <c r="AD31" s="681" t="s">
        <v>176</v>
      </c>
      <c r="AE31" s="681" t="s">
        <v>199</v>
      </c>
      <c r="AF31" s="681" t="s">
        <v>200</v>
      </c>
    </row>
    <row r="32" spans="1:32" ht="18" customHeight="1">
      <c r="A32" s="726"/>
      <c r="B32" s="746"/>
      <c r="C32" s="770"/>
      <c r="D32" s="770"/>
      <c r="E32" s="770"/>
      <c r="F32" s="770"/>
      <c r="G32" s="770"/>
      <c r="H32" s="770"/>
      <c r="I32" s="770"/>
      <c r="J32" s="770"/>
      <c r="K32" s="770"/>
      <c r="L32" s="747"/>
      <c r="M32" s="690"/>
      <c r="N32" s="691"/>
      <c r="O32" s="690"/>
      <c r="P32" s="691"/>
      <c r="Q32" s="690"/>
      <c r="R32" s="691"/>
      <c r="S32" s="690"/>
      <c r="T32" s="691"/>
      <c r="U32" s="690"/>
      <c r="V32" s="691"/>
      <c r="W32" s="690"/>
      <c r="X32" s="691"/>
      <c r="Y32" s="690"/>
      <c r="Z32" s="691"/>
      <c r="AA32" s="690"/>
      <c r="AB32" s="691"/>
      <c r="AC32" s="682"/>
      <c r="AD32" s="682"/>
      <c r="AE32" s="682"/>
      <c r="AF32" s="682"/>
    </row>
    <row r="33" spans="1:32" ht="12" customHeight="1">
      <c r="A33" s="60">
        <v>1</v>
      </c>
      <c r="B33" s="723">
        <v>2</v>
      </c>
      <c r="C33" s="723"/>
      <c r="D33" s="723"/>
      <c r="E33" s="723"/>
      <c r="F33" s="723"/>
      <c r="G33" s="723"/>
      <c r="H33" s="723"/>
      <c r="I33" s="723"/>
      <c r="J33" s="723"/>
      <c r="K33" s="723"/>
      <c r="L33" s="723"/>
      <c r="M33" s="686">
        <v>3</v>
      </c>
      <c r="N33" s="687"/>
      <c r="O33" s="686">
        <v>4</v>
      </c>
      <c r="P33" s="687"/>
      <c r="Q33" s="686">
        <v>5</v>
      </c>
      <c r="R33" s="687"/>
      <c r="S33" s="686">
        <v>9</v>
      </c>
      <c r="T33" s="687"/>
      <c r="U33" s="686">
        <v>7</v>
      </c>
      <c r="V33" s="687"/>
      <c r="W33" s="686">
        <v>8</v>
      </c>
      <c r="X33" s="687"/>
      <c r="Y33" s="686">
        <v>9</v>
      </c>
      <c r="Z33" s="687"/>
      <c r="AA33" s="686">
        <v>10</v>
      </c>
      <c r="AB33" s="687"/>
      <c r="AC33" s="119">
        <v>11</v>
      </c>
      <c r="AD33" s="119">
        <v>12</v>
      </c>
      <c r="AE33" s="119">
        <v>13</v>
      </c>
      <c r="AF33" s="119">
        <v>14</v>
      </c>
    </row>
    <row r="34" spans="1:32" ht="15" customHeight="1">
      <c r="A34" s="65"/>
      <c r="B34" s="666" t="s">
        <v>506</v>
      </c>
      <c r="C34" s="666"/>
      <c r="D34" s="666"/>
      <c r="E34" s="666"/>
      <c r="F34" s="666"/>
      <c r="G34" s="666"/>
      <c r="H34" s="666"/>
      <c r="I34" s="666"/>
      <c r="J34" s="666"/>
      <c r="K34" s="666"/>
      <c r="L34" s="666"/>
      <c r="M34" s="664"/>
      <c r="N34" s="665"/>
      <c r="O34" s="664"/>
      <c r="P34" s="665"/>
      <c r="Q34" s="658">
        <f t="shared" ref="Q34:Q39" si="1">O34-M34</f>
        <v>0</v>
      </c>
      <c r="R34" s="659"/>
      <c r="S34" s="662"/>
      <c r="T34" s="663"/>
      <c r="U34" s="664"/>
      <c r="V34" s="665"/>
      <c r="W34" s="664"/>
      <c r="X34" s="665"/>
      <c r="Y34" s="658">
        <f t="shared" ref="Y34:Y39" si="2">W34-U34</f>
        <v>0</v>
      </c>
      <c r="Z34" s="659"/>
      <c r="AA34" s="662"/>
      <c r="AB34" s="663"/>
      <c r="AC34" s="114">
        <v>100</v>
      </c>
      <c r="AD34" s="114"/>
      <c r="AE34" s="284">
        <f>AD34-AC34</f>
        <v>-100</v>
      </c>
      <c r="AF34" s="120"/>
    </row>
    <row r="35" spans="1:32" ht="15" customHeight="1">
      <c r="A35" s="65"/>
      <c r="B35" s="666"/>
      <c r="C35" s="666"/>
      <c r="D35" s="666"/>
      <c r="E35" s="666"/>
      <c r="F35" s="666"/>
      <c r="G35" s="666"/>
      <c r="H35" s="666"/>
      <c r="I35" s="666"/>
      <c r="J35" s="666"/>
      <c r="K35" s="666"/>
      <c r="L35" s="666"/>
      <c r="M35" s="664"/>
      <c r="N35" s="665"/>
      <c r="O35" s="664"/>
      <c r="P35" s="665"/>
      <c r="Q35" s="658">
        <f t="shared" si="1"/>
        <v>0</v>
      </c>
      <c r="R35" s="659"/>
      <c r="S35" s="662"/>
      <c r="T35" s="663"/>
      <c r="U35" s="664"/>
      <c r="V35" s="665"/>
      <c r="W35" s="664"/>
      <c r="X35" s="665"/>
      <c r="Y35" s="658">
        <f t="shared" si="2"/>
        <v>0</v>
      </c>
      <c r="Z35" s="659"/>
      <c r="AA35" s="662"/>
      <c r="AB35" s="663"/>
      <c r="AC35" s="114"/>
      <c r="AD35" s="114"/>
      <c r="AE35" s="115"/>
      <c r="AF35" s="120"/>
    </row>
    <row r="36" spans="1:32" ht="15" customHeight="1">
      <c r="A36" s="65"/>
      <c r="B36" s="666"/>
      <c r="C36" s="666"/>
      <c r="D36" s="666"/>
      <c r="E36" s="666"/>
      <c r="F36" s="666"/>
      <c r="G36" s="666"/>
      <c r="H36" s="666"/>
      <c r="I36" s="666"/>
      <c r="J36" s="666"/>
      <c r="K36" s="666"/>
      <c r="L36" s="666"/>
      <c r="M36" s="664"/>
      <c r="N36" s="665"/>
      <c r="O36" s="664"/>
      <c r="P36" s="665"/>
      <c r="Q36" s="658">
        <f t="shared" si="1"/>
        <v>0</v>
      </c>
      <c r="R36" s="659"/>
      <c r="S36" s="662"/>
      <c r="T36" s="663"/>
      <c r="U36" s="664"/>
      <c r="V36" s="665"/>
      <c r="W36" s="664"/>
      <c r="X36" s="665"/>
      <c r="Y36" s="658">
        <f t="shared" si="2"/>
        <v>0</v>
      </c>
      <c r="Z36" s="659"/>
      <c r="AA36" s="662"/>
      <c r="AB36" s="663"/>
      <c r="AC36" s="114"/>
      <c r="AD36" s="114"/>
      <c r="AE36" s="115"/>
      <c r="AF36" s="120"/>
    </row>
    <row r="37" spans="1:32" ht="15" customHeight="1">
      <c r="A37" s="65"/>
      <c r="B37" s="666"/>
      <c r="C37" s="666"/>
      <c r="D37" s="666"/>
      <c r="E37" s="666"/>
      <c r="F37" s="666"/>
      <c r="G37" s="666"/>
      <c r="H37" s="666"/>
      <c r="I37" s="666"/>
      <c r="J37" s="666"/>
      <c r="K37" s="666"/>
      <c r="L37" s="666"/>
      <c r="M37" s="664"/>
      <c r="N37" s="665"/>
      <c r="O37" s="664"/>
      <c r="P37" s="665"/>
      <c r="Q37" s="658">
        <f t="shared" si="1"/>
        <v>0</v>
      </c>
      <c r="R37" s="659"/>
      <c r="S37" s="662"/>
      <c r="T37" s="663"/>
      <c r="U37" s="664"/>
      <c r="V37" s="665"/>
      <c r="W37" s="664"/>
      <c r="X37" s="665"/>
      <c r="Y37" s="658">
        <f t="shared" si="2"/>
        <v>0</v>
      </c>
      <c r="Z37" s="659"/>
      <c r="AA37" s="662"/>
      <c r="AB37" s="663"/>
      <c r="AC37" s="114"/>
      <c r="AD37" s="114"/>
      <c r="AE37" s="115"/>
      <c r="AF37" s="120"/>
    </row>
    <row r="38" spans="1:32" ht="15" customHeight="1">
      <c r="A38" s="65"/>
      <c r="B38" s="666"/>
      <c r="C38" s="666"/>
      <c r="D38" s="666"/>
      <c r="E38" s="666"/>
      <c r="F38" s="666"/>
      <c r="G38" s="666"/>
      <c r="H38" s="666"/>
      <c r="I38" s="666"/>
      <c r="J38" s="666"/>
      <c r="K38" s="666"/>
      <c r="L38" s="666"/>
      <c r="M38" s="664"/>
      <c r="N38" s="665"/>
      <c r="O38" s="664"/>
      <c r="P38" s="665"/>
      <c r="Q38" s="658">
        <f t="shared" si="1"/>
        <v>0</v>
      </c>
      <c r="R38" s="659"/>
      <c r="S38" s="662"/>
      <c r="T38" s="663"/>
      <c r="U38" s="664"/>
      <c r="V38" s="665"/>
      <c r="W38" s="664"/>
      <c r="X38" s="665"/>
      <c r="Y38" s="658">
        <f t="shared" si="2"/>
        <v>0</v>
      </c>
      <c r="Z38" s="659"/>
      <c r="AA38" s="662"/>
      <c r="AB38" s="663"/>
      <c r="AC38" s="114"/>
      <c r="AD38" s="114"/>
      <c r="AE38" s="115"/>
      <c r="AF38" s="120"/>
    </row>
    <row r="39" spans="1:32" ht="21" customHeight="1">
      <c r="A39" s="713" t="s">
        <v>49</v>
      </c>
      <c r="B39" s="714"/>
      <c r="C39" s="714"/>
      <c r="D39" s="714"/>
      <c r="E39" s="714"/>
      <c r="F39" s="714"/>
      <c r="G39" s="714"/>
      <c r="H39" s="714"/>
      <c r="I39" s="714"/>
      <c r="J39" s="714"/>
      <c r="K39" s="714"/>
      <c r="L39" s="715"/>
      <c r="M39" s="658">
        <f>SUM(M34:M38)</f>
        <v>0</v>
      </c>
      <c r="N39" s="659"/>
      <c r="O39" s="658">
        <f>SUM(O34:O38)</f>
        <v>0</v>
      </c>
      <c r="P39" s="659"/>
      <c r="Q39" s="658">
        <f t="shared" si="1"/>
        <v>0</v>
      </c>
      <c r="R39" s="659"/>
      <c r="S39" s="662"/>
      <c r="T39" s="663"/>
      <c r="U39" s="658">
        <f>SUM(U34:U38)</f>
        <v>0</v>
      </c>
      <c r="V39" s="659"/>
      <c r="W39" s="658">
        <f>SUM(W34:W38)</f>
        <v>0</v>
      </c>
      <c r="X39" s="659"/>
      <c r="Y39" s="658">
        <f t="shared" si="2"/>
        <v>0</v>
      </c>
      <c r="Z39" s="659"/>
      <c r="AA39" s="662"/>
      <c r="AB39" s="663"/>
      <c r="AC39" s="115">
        <f>SUM(AC34:AC38)</f>
        <v>100</v>
      </c>
      <c r="AD39" s="310">
        <f>SUM(AD34:AD38)</f>
        <v>0</v>
      </c>
      <c r="AE39" s="284">
        <f>AD39-AC39</f>
        <v>-100</v>
      </c>
      <c r="AF39" s="120"/>
    </row>
    <row r="40" spans="1:32" ht="14.25" customHeight="1">
      <c r="A40" s="713" t="s">
        <v>50</v>
      </c>
      <c r="B40" s="714"/>
      <c r="C40" s="714"/>
      <c r="D40" s="714"/>
      <c r="E40" s="714"/>
      <c r="F40" s="714"/>
      <c r="G40" s="714"/>
      <c r="H40" s="714"/>
      <c r="I40" s="714"/>
      <c r="J40" s="714"/>
      <c r="K40" s="714"/>
      <c r="L40" s="715"/>
      <c r="M40" s="662"/>
      <c r="N40" s="663"/>
      <c r="O40" s="662"/>
      <c r="P40" s="663"/>
      <c r="Q40" s="662"/>
      <c r="R40" s="663"/>
      <c r="S40" s="656"/>
      <c r="T40" s="657"/>
      <c r="U40" s="662"/>
      <c r="V40" s="663"/>
      <c r="W40" s="662"/>
      <c r="X40" s="663"/>
      <c r="Y40" s="662"/>
      <c r="Z40" s="663"/>
      <c r="AA40" s="656"/>
      <c r="AB40" s="657"/>
      <c r="AC40" s="120"/>
      <c r="AD40" s="120"/>
      <c r="AE40" s="121"/>
      <c r="AF40" s="121"/>
    </row>
    <row r="41" spans="1:32" ht="15" customHeight="1">
      <c r="A41" s="122"/>
      <c r="B41" s="122"/>
      <c r="C41" s="122"/>
      <c r="D41" s="123"/>
      <c r="E41" s="123"/>
      <c r="F41" s="123"/>
      <c r="G41" s="123"/>
      <c r="H41" s="123"/>
      <c r="I41" s="123"/>
      <c r="J41" s="123"/>
      <c r="K41" s="123"/>
      <c r="L41" s="123"/>
      <c r="M41" s="123"/>
      <c r="N41" s="123"/>
      <c r="O41" s="123"/>
      <c r="P41" s="123"/>
      <c r="Q41" s="123"/>
      <c r="R41" s="123"/>
      <c r="S41" s="123"/>
      <c r="T41" s="123"/>
      <c r="U41" s="123"/>
      <c r="V41" s="123"/>
      <c r="W41" s="16"/>
      <c r="X41" s="16"/>
      <c r="Y41" s="16"/>
      <c r="Z41" s="16"/>
      <c r="AA41" s="16"/>
      <c r="AB41" s="16"/>
      <c r="AC41" s="16"/>
      <c r="AD41" s="16"/>
      <c r="AE41" s="16"/>
      <c r="AF41" s="16"/>
    </row>
    <row r="42" spans="1:32" ht="19.5" customHeight="1">
      <c r="A42" s="724" t="s">
        <v>45</v>
      </c>
      <c r="B42" s="727" t="s">
        <v>179</v>
      </c>
      <c r="C42" s="728"/>
      <c r="D42" s="728"/>
      <c r="E42" s="728"/>
      <c r="F42" s="728"/>
      <c r="G42" s="728"/>
      <c r="H42" s="728"/>
      <c r="I42" s="728"/>
      <c r="J42" s="728"/>
      <c r="K42" s="728"/>
      <c r="L42" s="729"/>
      <c r="M42" s="683" t="s">
        <v>288</v>
      </c>
      <c r="N42" s="684"/>
      <c r="O42" s="684"/>
      <c r="P42" s="684"/>
      <c r="Q42" s="684"/>
      <c r="R42" s="684"/>
      <c r="S42" s="684"/>
      <c r="T42" s="685"/>
      <c r="U42" s="683" t="s">
        <v>93</v>
      </c>
      <c r="V42" s="684"/>
      <c r="W42" s="684"/>
      <c r="X42" s="684"/>
      <c r="Y42" s="684"/>
      <c r="Z42" s="684"/>
      <c r="AA42" s="684"/>
      <c r="AB42" s="685"/>
      <c r="AC42" s="683" t="s">
        <v>289</v>
      </c>
      <c r="AD42" s="684"/>
      <c r="AE42" s="684"/>
      <c r="AF42" s="685"/>
    </row>
    <row r="43" spans="1:32" ht="15.75" customHeight="1">
      <c r="A43" s="725"/>
      <c r="B43" s="730"/>
      <c r="C43" s="731"/>
      <c r="D43" s="731"/>
      <c r="E43" s="731"/>
      <c r="F43" s="731"/>
      <c r="G43" s="731"/>
      <c r="H43" s="731"/>
      <c r="I43" s="731"/>
      <c r="J43" s="731"/>
      <c r="K43" s="731"/>
      <c r="L43" s="732"/>
      <c r="M43" s="688" t="s">
        <v>175</v>
      </c>
      <c r="N43" s="689"/>
      <c r="O43" s="688" t="s">
        <v>176</v>
      </c>
      <c r="P43" s="689"/>
      <c r="Q43" s="688" t="s">
        <v>199</v>
      </c>
      <c r="R43" s="689"/>
      <c r="S43" s="688" t="s">
        <v>200</v>
      </c>
      <c r="T43" s="689"/>
      <c r="U43" s="688" t="s">
        <v>175</v>
      </c>
      <c r="V43" s="689"/>
      <c r="W43" s="688" t="s">
        <v>176</v>
      </c>
      <c r="X43" s="689"/>
      <c r="Y43" s="688" t="s">
        <v>199</v>
      </c>
      <c r="Z43" s="689"/>
      <c r="AA43" s="688" t="s">
        <v>200</v>
      </c>
      <c r="AB43" s="689"/>
      <c r="AC43" s="681" t="s">
        <v>175</v>
      </c>
      <c r="AD43" s="681" t="s">
        <v>176</v>
      </c>
      <c r="AE43" s="681" t="s">
        <v>199</v>
      </c>
      <c r="AF43" s="681" t="s">
        <v>200</v>
      </c>
    </row>
    <row r="44" spans="1:32" ht="25.5" customHeight="1">
      <c r="A44" s="725"/>
      <c r="B44" s="730"/>
      <c r="C44" s="731"/>
      <c r="D44" s="731"/>
      <c r="E44" s="731"/>
      <c r="F44" s="731"/>
      <c r="G44" s="731"/>
      <c r="H44" s="731"/>
      <c r="I44" s="731"/>
      <c r="J44" s="731"/>
      <c r="K44" s="731"/>
      <c r="L44" s="732"/>
      <c r="M44" s="690"/>
      <c r="N44" s="691"/>
      <c r="O44" s="690"/>
      <c r="P44" s="691"/>
      <c r="Q44" s="690"/>
      <c r="R44" s="691"/>
      <c r="S44" s="690"/>
      <c r="T44" s="691"/>
      <c r="U44" s="690"/>
      <c r="V44" s="691"/>
      <c r="W44" s="690"/>
      <c r="X44" s="691"/>
      <c r="Y44" s="690"/>
      <c r="Z44" s="691"/>
      <c r="AA44" s="690"/>
      <c r="AB44" s="691"/>
      <c r="AC44" s="682"/>
      <c r="AD44" s="682"/>
      <c r="AE44" s="682"/>
      <c r="AF44" s="682"/>
    </row>
    <row r="45" spans="1:32" ht="12" customHeight="1">
      <c r="A45" s="60">
        <v>1</v>
      </c>
      <c r="B45" s="723">
        <v>2</v>
      </c>
      <c r="C45" s="723"/>
      <c r="D45" s="723"/>
      <c r="E45" s="723"/>
      <c r="F45" s="723"/>
      <c r="G45" s="723"/>
      <c r="H45" s="723"/>
      <c r="I45" s="723"/>
      <c r="J45" s="723"/>
      <c r="K45" s="723"/>
      <c r="L45" s="723"/>
      <c r="M45" s="686">
        <v>15</v>
      </c>
      <c r="N45" s="687"/>
      <c r="O45" s="686">
        <v>16</v>
      </c>
      <c r="P45" s="687"/>
      <c r="Q45" s="686">
        <v>17</v>
      </c>
      <c r="R45" s="687"/>
      <c r="S45" s="686">
        <v>18</v>
      </c>
      <c r="T45" s="687"/>
      <c r="U45" s="686">
        <v>19</v>
      </c>
      <c r="V45" s="687"/>
      <c r="W45" s="686">
        <v>20</v>
      </c>
      <c r="X45" s="687"/>
      <c r="Y45" s="686">
        <v>21</v>
      </c>
      <c r="Z45" s="687"/>
      <c r="AA45" s="686">
        <v>22</v>
      </c>
      <c r="AB45" s="687"/>
      <c r="AC45" s="119">
        <v>23</v>
      </c>
      <c r="AD45" s="119">
        <v>24</v>
      </c>
      <c r="AE45" s="119">
        <v>25</v>
      </c>
      <c r="AF45" s="119">
        <v>26</v>
      </c>
    </row>
    <row r="46" spans="1:32" ht="15" customHeight="1">
      <c r="A46" s="65"/>
      <c r="B46" s="666"/>
      <c r="C46" s="666"/>
      <c r="D46" s="666"/>
      <c r="E46" s="666"/>
      <c r="F46" s="666"/>
      <c r="G46" s="666"/>
      <c r="H46" s="666"/>
      <c r="I46" s="666"/>
      <c r="J46" s="666"/>
      <c r="K46" s="666"/>
      <c r="L46" s="666"/>
      <c r="M46" s="664"/>
      <c r="N46" s="665"/>
      <c r="O46" s="664"/>
      <c r="P46" s="665"/>
      <c r="Q46" s="658">
        <f t="shared" ref="Q46:Q51" si="3">O46-M46</f>
        <v>0</v>
      </c>
      <c r="R46" s="659"/>
      <c r="S46" s="662"/>
      <c r="T46" s="663"/>
      <c r="U46" s="664"/>
      <c r="V46" s="665"/>
      <c r="W46" s="664"/>
      <c r="X46" s="665"/>
      <c r="Y46" s="658">
        <f t="shared" ref="Y46:Y51" si="4">W46-U46</f>
        <v>0</v>
      </c>
      <c r="Z46" s="659"/>
      <c r="AA46" s="662"/>
      <c r="AB46" s="663"/>
      <c r="AC46" s="115">
        <f>M34+U34+AC34+M46+U46</f>
        <v>100</v>
      </c>
      <c r="AD46" s="115"/>
      <c r="AE46" s="115">
        <f>AD46-AC46</f>
        <v>-100</v>
      </c>
      <c r="AF46" s="120"/>
    </row>
    <row r="47" spans="1:32" ht="15" customHeight="1">
      <c r="A47" s="65"/>
      <c r="B47" s="666"/>
      <c r="C47" s="666"/>
      <c r="D47" s="666"/>
      <c r="E47" s="666"/>
      <c r="F47" s="666"/>
      <c r="G47" s="666"/>
      <c r="H47" s="666"/>
      <c r="I47" s="666"/>
      <c r="J47" s="666"/>
      <c r="K47" s="666"/>
      <c r="L47" s="666"/>
      <c r="M47" s="664"/>
      <c r="N47" s="665"/>
      <c r="O47" s="664"/>
      <c r="P47" s="665"/>
      <c r="Q47" s="658">
        <f t="shared" si="3"/>
        <v>0</v>
      </c>
      <c r="R47" s="659"/>
      <c r="S47" s="662"/>
      <c r="T47" s="663"/>
      <c r="U47" s="664"/>
      <c r="V47" s="665"/>
      <c r="W47" s="664"/>
      <c r="X47" s="665"/>
      <c r="Y47" s="658">
        <f t="shared" si="4"/>
        <v>0</v>
      </c>
      <c r="Z47" s="659"/>
      <c r="AA47" s="662"/>
      <c r="AB47" s="663"/>
      <c r="AC47" s="115">
        <f>M35+U35+AC35+M47+U47</f>
        <v>0</v>
      </c>
      <c r="AD47" s="115">
        <f>O35+W35+AD35+O47+W47</f>
        <v>0</v>
      </c>
      <c r="AE47" s="115">
        <f>AD47-AC47</f>
        <v>0</v>
      </c>
      <c r="AF47" s="120"/>
    </row>
    <row r="48" spans="1:32" ht="15" customHeight="1">
      <c r="A48" s="65"/>
      <c r="B48" s="666"/>
      <c r="C48" s="666"/>
      <c r="D48" s="666"/>
      <c r="E48" s="666"/>
      <c r="F48" s="666"/>
      <c r="G48" s="666"/>
      <c r="H48" s="666"/>
      <c r="I48" s="666"/>
      <c r="J48" s="666"/>
      <c r="K48" s="666"/>
      <c r="L48" s="666"/>
      <c r="M48" s="664"/>
      <c r="N48" s="665"/>
      <c r="O48" s="664"/>
      <c r="P48" s="665"/>
      <c r="Q48" s="658">
        <f t="shared" si="3"/>
        <v>0</v>
      </c>
      <c r="R48" s="659"/>
      <c r="S48" s="662"/>
      <c r="T48" s="663"/>
      <c r="U48" s="664"/>
      <c r="V48" s="665"/>
      <c r="W48" s="664"/>
      <c r="X48" s="665"/>
      <c r="Y48" s="658">
        <f t="shared" si="4"/>
        <v>0</v>
      </c>
      <c r="Z48" s="659"/>
      <c r="AA48" s="662"/>
      <c r="AB48" s="663"/>
      <c r="AC48" s="115">
        <f>M36+U36+AC36+M48+U48</f>
        <v>0</v>
      </c>
      <c r="AD48" s="115">
        <f>O36+W36+AD36+O48+W48</f>
        <v>0</v>
      </c>
      <c r="AE48" s="115">
        <f>AD48-AC48</f>
        <v>0</v>
      </c>
      <c r="AF48" s="120"/>
    </row>
    <row r="49" spans="1:32" ht="15" customHeight="1">
      <c r="A49" s="65"/>
      <c r="B49" s="666"/>
      <c r="C49" s="666"/>
      <c r="D49" s="666"/>
      <c r="E49" s="666"/>
      <c r="F49" s="666"/>
      <c r="G49" s="666"/>
      <c r="H49" s="666"/>
      <c r="I49" s="666"/>
      <c r="J49" s="666"/>
      <c r="K49" s="666"/>
      <c r="L49" s="666"/>
      <c r="M49" s="664"/>
      <c r="N49" s="665"/>
      <c r="O49" s="664"/>
      <c r="P49" s="665"/>
      <c r="Q49" s="658">
        <f t="shared" si="3"/>
        <v>0</v>
      </c>
      <c r="R49" s="659"/>
      <c r="S49" s="662"/>
      <c r="T49" s="663"/>
      <c r="U49" s="664"/>
      <c r="V49" s="665"/>
      <c r="W49" s="664"/>
      <c r="X49" s="665"/>
      <c r="Y49" s="658">
        <f t="shared" si="4"/>
        <v>0</v>
      </c>
      <c r="Z49" s="659"/>
      <c r="AA49" s="662"/>
      <c r="AB49" s="663"/>
      <c r="AC49" s="115">
        <f>M37+U37+AC37+M49+U49</f>
        <v>0</v>
      </c>
      <c r="AD49" s="115">
        <f>O37+W37+AD37+O49+W49</f>
        <v>0</v>
      </c>
      <c r="AE49" s="115">
        <f>AD49-AC49</f>
        <v>0</v>
      </c>
      <c r="AF49" s="120"/>
    </row>
    <row r="50" spans="1:32" ht="15" customHeight="1">
      <c r="A50" s="65"/>
      <c r="B50" s="666"/>
      <c r="C50" s="666"/>
      <c r="D50" s="666"/>
      <c r="E50" s="666"/>
      <c r="F50" s="666"/>
      <c r="G50" s="666"/>
      <c r="H50" s="666"/>
      <c r="I50" s="666"/>
      <c r="J50" s="666"/>
      <c r="K50" s="666"/>
      <c r="L50" s="666"/>
      <c r="M50" s="664"/>
      <c r="N50" s="665"/>
      <c r="O50" s="664"/>
      <c r="P50" s="665"/>
      <c r="Q50" s="658">
        <f t="shared" si="3"/>
        <v>0</v>
      </c>
      <c r="R50" s="659"/>
      <c r="S50" s="662"/>
      <c r="T50" s="663"/>
      <c r="U50" s="664"/>
      <c r="V50" s="665"/>
      <c r="W50" s="664"/>
      <c r="X50" s="665"/>
      <c r="Y50" s="658">
        <f t="shared" si="4"/>
        <v>0</v>
      </c>
      <c r="Z50" s="659"/>
      <c r="AA50" s="662"/>
      <c r="AB50" s="663"/>
      <c r="AC50" s="115">
        <f>M38+U38+AC38+M50+U50</f>
        <v>0</v>
      </c>
      <c r="AD50" s="115">
        <f>O38+W38+AD38+O50+W50</f>
        <v>0</v>
      </c>
      <c r="AE50" s="115">
        <f>AD50-AC50</f>
        <v>0</v>
      </c>
      <c r="AF50" s="120"/>
    </row>
    <row r="51" spans="1:32" ht="18" customHeight="1">
      <c r="A51" s="713" t="s">
        <v>49</v>
      </c>
      <c r="B51" s="714"/>
      <c r="C51" s="714"/>
      <c r="D51" s="714"/>
      <c r="E51" s="714"/>
      <c r="F51" s="714"/>
      <c r="G51" s="714"/>
      <c r="H51" s="714"/>
      <c r="I51" s="714"/>
      <c r="J51" s="714"/>
      <c r="K51" s="714"/>
      <c r="L51" s="715"/>
      <c r="M51" s="658">
        <f>SUM(M46:M50)</f>
        <v>0</v>
      </c>
      <c r="N51" s="659"/>
      <c r="O51" s="658">
        <f>SUM(O46:O50)</f>
        <v>0</v>
      </c>
      <c r="P51" s="659"/>
      <c r="Q51" s="658">
        <f t="shared" si="3"/>
        <v>0</v>
      </c>
      <c r="R51" s="659"/>
      <c r="S51" s="662"/>
      <c r="T51" s="663"/>
      <c r="U51" s="658">
        <f>SUM(U46:U50)</f>
        <v>0</v>
      </c>
      <c r="V51" s="659"/>
      <c r="W51" s="658">
        <f>SUM(W46:W50)</f>
        <v>0</v>
      </c>
      <c r="X51" s="659"/>
      <c r="Y51" s="658">
        <f t="shared" si="4"/>
        <v>0</v>
      </c>
      <c r="Z51" s="659"/>
      <c r="AA51" s="662"/>
      <c r="AB51" s="663"/>
      <c r="AC51" s="115">
        <f>SUM(AC46:AC50)</f>
        <v>100</v>
      </c>
      <c r="AD51" s="115">
        <f>SUM(AD46:AD50)</f>
        <v>0</v>
      </c>
      <c r="AE51" s="115">
        <f>SUM(AE46:AE50)</f>
        <v>-100</v>
      </c>
      <c r="AF51" s="120"/>
    </row>
    <row r="52" spans="1:32" ht="15" customHeight="1">
      <c r="A52" s="713" t="s">
        <v>50</v>
      </c>
      <c r="B52" s="714"/>
      <c r="C52" s="714"/>
      <c r="D52" s="714"/>
      <c r="E52" s="714"/>
      <c r="F52" s="714"/>
      <c r="G52" s="714"/>
      <c r="H52" s="714"/>
      <c r="I52" s="714"/>
      <c r="J52" s="714"/>
      <c r="K52" s="714"/>
      <c r="L52" s="715"/>
      <c r="M52" s="662"/>
      <c r="N52" s="663"/>
      <c r="O52" s="662"/>
      <c r="P52" s="663"/>
      <c r="Q52" s="662"/>
      <c r="R52" s="663"/>
      <c r="S52" s="656"/>
      <c r="T52" s="657"/>
      <c r="U52" s="662"/>
      <c r="V52" s="663"/>
      <c r="W52" s="662"/>
      <c r="X52" s="663"/>
      <c r="Y52" s="662"/>
      <c r="Z52" s="663"/>
      <c r="AA52" s="656"/>
      <c r="AB52" s="657"/>
      <c r="AC52" s="120"/>
      <c r="AD52" s="120"/>
      <c r="AE52" s="121"/>
      <c r="AF52" s="121"/>
    </row>
    <row r="53" spans="1:32" ht="5.25" customHeight="1">
      <c r="A53" s="122"/>
      <c r="B53" s="122"/>
      <c r="C53" s="122"/>
      <c r="D53" s="123"/>
      <c r="E53" s="123"/>
      <c r="F53" s="123"/>
      <c r="G53" s="123"/>
      <c r="H53" s="123"/>
      <c r="I53" s="123"/>
      <c r="J53" s="123"/>
      <c r="K53" s="123"/>
      <c r="L53" s="123"/>
      <c r="M53" s="123"/>
      <c r="N53" s="123"/>
      <c r="O53" s="123"/>
      <c r="P53" s="123"/>
      <c r="Q53" s="123"/>
      <c r="R53" s="123"/>
      <c r="S53" s="123"/>
      <c r="T53" s="123"/>
      <c r="U53" s="123"/>
      <c r="V53" s="123"/>
      <c r="W53" s="16"/>
      <c r="X53" s="16"/>
      <c r="Y53" s="16"/>
      <c r="Z53" s="16"/>
      <c r="AA53" s="16"/>
      <c r="AB53" s="16"/>
      <c r="AC53" s="16"/>
      <c r="AD53" s="16"/>
      <c r="AE53" s="16"/>
      <c r="AF53" s="16"/>
    </row>
    <row r="54" spans="1:32" s="32" customFormat="1" ht="12.75" customHeight="1">
      <c r="A54" s="108"/>
      <c r="B54" s="108"/>
      <c r="C54" s="108" t="s">
        <v>297</v>
      </c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</row>
    <row r="55" spans="1:32" s="53" customFormat="1" ht="13.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24"/>
      <c r="L55" s="16"/>
      <c r="M55" s="124"/>
      <c r="N55" s="124"/>
      <c r="O55" s="124"/>
      <c r="P55" s="124"/>
      <c r="Q55" s="124"/>
      <c r="R55" s="124"/>
      <c r="S55" s="124"/>
      <c r="T55" s="124"/>
      <c r="U55" s="124"/>
      <c r="V55" s="124"/>
      <c r="W55" s="124"/>
      <c r="X55" s="124"/>
      <c r="Y55" s="124"/>
      <c r="Z55" s="124"/>
      <c r="AA55" s="124"/>
      <c r="AB55" s="124"/>
      <c r="AC55" s="124"/>
      <c r="AD55" s="768" t="s">
        <v>167</v>
      </c>
      <c r="AE55" s="768"/>
      <c r="AF55" s="768"/>
    </row>
    <row r="56" spans="1:32" s="54" customFormat="1" ht="17.25" customHeight="1">
      <c r="A56" s="692" t="s">
        <v>150</v>
      </c>
      <c r="B56" s="554" t="s">
        <v>244</v>
      </c>
      <c r="C56" s="526"/>
      <c r="D56" s="560" t="s">
        <v>247</v>
      </c>
      <c r="E56" s="560"/>
      <c r="F56" s="560" t="s">
        <v>151</v>
      </c>
      <c r="G56" s="560"/>
      <c r="H56" s="560" t="s">
        <v>486</v>
      </c>
      <c r="I56" s="560"/>
      <c r="J56" s="560" t="s">
        <v>488</v>
      </c>
      <c r="K56" s="560"/>
      <c r="L56" s="769" t="s">
        <v>487</v>
      </c>
      <c r="M56" s="769"/>
      <c r="N56" s="769"/>
      <c r="O56" s="769"/>
      <c r="P56" s="769"/>
      <c r="Q56" s="769"/>
      <c r="R56" s="769"/>
      <c r="S56" s="769"/>
      <c r="T56" s="769"/>
      <c r="U56" s="769"/>
      <c r="V56" s="508" t="s">
        <v>245</v>
      </c>
      <c r="W56" s="508"/>
      <c r="X56" s="508"/>
      <c r="Y56" s="508"/>
      <c r="Z56" s="508"/>
      <c r="AA56" s="554" t="s">
        <v>246</v>
      </c>
      <c r="AB56" s="635"/>
      <c r="AC56" s="635"/>
      <c r="AD56" s="635"/>
      <c r="AE56" s="635"/>
      <c r="AF56" s="526"/>
    </row>
    <row r="57" spans="1:32" s="54" customFormat="1" ht="24.75" customHeight="1">
      <c r="A57" s="692"/>
      <c r="B57" s="719"/>
      <c r="C57" s="720"/>
      <c r="D57" s="560"/>
      <c r="E57" s="560"/>
      <c r="F57" s="560"/>
      <c r="G57" s="560"/>
      <c r="H57" s="560"/>
      <c r="I57" s="560"/>
      <c r="J57" s="560"/>
      <c r="K57" s="560"/>
      <c r="L57" s="560" t="s">
        <v>217</v>
      </c>
      <c r="M57" s="560"/>
      <c r="N57" s="508" t="s">
        <v>468</v>
      </c>
      <c r="O57" s="508"/>
      <c r="P57" s="560" t="s">
        <v>222</v>
      </c>
      <c r="Q57" s="560"/>
      <c r="R57" s="560"/>
      <c r="S57" s="560"/>
      <c r="T57" s="560"/>
      <c r="U57" s="560"/>
      <c r="V57" s="508"/>
      <c r="W57" s="508"/>
      <c r="X57" s="508"/>
      <c r="Y57" s="508"/>
      <c r="Z57" s="508"/>
      <c r="AA57" s="719"/>
      <c r="AB57" s="697"/>
      <c r="AC57" s="697"/>
      <c r="AD57" s="697"/>
      <c r="AE57" s="697"/>
      <c r="AF57" s="720"/>
    </row>
    <row r="58" spans="1:32" s="55" customFormat="1" ht="85.5" customHeight="1">
      <c r="A58" s="692"/>
      <c r="B58" s="636"/>
      <c r="C58" s="527"/>
      <c r="D58" s="560"/>
      <c r="E58" s="560"/>
      <c r="F58" s="560"/>
      <c r="G58" s="560"/>
      <c r="H58" s="560"/>
      <c r="I58" s="560"/>
      <c r="J58" s="560"/>
      <c r="K58" s="560"/>
      <c r="L58" s="560"/>
      <c r="M58" s="560"/>
      <c r="N58" s="508"/>
      <c r="O58" s="508"/>
      <c r="P58" s="560" t="s">
        <v>218</v>
      </c>
      <c r="Q58" s="560"/>
      <c r="R58" s="560" t="s">
        <v>219</v>
      </c>
      <c r="S58" s="560"/>
      <c r="T58" s="560" t="s">
        <v>220</v>
      </c>
      <c r="U58" s="560"/>
      <c r="V58" s="508"/>
      <c r="W58" s="508"/>
      <c r="X58" s="508"/>
      <c r="Y58" s="508"/>
      <c r="Z58" s="508"/>
      <c r="AA58" s="636"/>
      <c r="AB58" s="637"/>
      <c r="AC58" s="637"/>
      <c r="AD58" s="637"/>
      <c r="AE58" s="637"/>
      <c r="AF58" s="527"/>
    </row>
    <row r="59" spans="1:32" s="54" customFormat="1" ht="12" customHeight="1">
      <c r="A59" s="125">
        <v>1</v>
      </c>
      <c r="B59" s="640">
        <v>2</v>
      </c>
      <c r="C59" s="642"/>
      <c r="D59" s="560">
        <v>3</v>
      </c>
      <c r="E59" s="560"/>
      <c r="F59" s="560">
        <v>4</v>
      </c>
      <c r="G59" s="560"/>
      <c r="H59" s="560">
        <v>5</v>
      </c>
      <c r="I59" s="560"/>
      <c r="J59" s="560">
        <v>6</v>
      </c>
      <c r="K59" s="560"/>
      <c r="L59" s="640">
        <v>7</v>
      </c>
      <c r="M59" s="642"/>
      <c r="N59" s="640">
        <v>8</v>
      </c>
      <c r="O59" s="642"/>
      <c r="P59" s="560">
        <v>9</v>
      </c>
      <c r="Q59" s="560"/>
      <c r="R59" s="692">
        <v>10</v>
      </c>
      <c r="S59" s="692"/>
      <c r="T59" s="560">
        <v>11</v>
      </c>
      <c r="U59" s="560"/>
      <c r="V59" s="640">
        <v>12</v>
      </c>
      <c r="W59" s="641"/>
      <c r="X59" s="641"/>
      <c r="Y59" s="641"/>
      <c r="Z59" s="642"/>
      <c r="AA59" s="560">
        <v>13</v>
      </c>
      <c r="AB59" s="560"/>
      <c r="AC59" s="560"/>
      <c r="AD59" s="560"/>
      <c r="AE59" s="560"/>
      <c r="AF59" s="560"/>
    </row>
    <row r="60" spans="1:32" s="54" customFormat="1" ht="20.100000000000001" customHeight="1">
      <c r="A60" s="126"/>
      <c r="B60" s="721"/>
      <c r="C60" s="722"/>
      <c r="D60" s="661"/>
      <c r="E60" s="661"/>
      <c r="F60" s="660"/>
      <c r="G60" s="660"/>
      <c r="H60" s="660"/>
      <c r="I60" s="660"/>
      <c r="J60" s="660"/>
      <c r="K60" s="660"/>
      <c r="L60" s="660"/>
      <c r="M60" s="660"/>
      <c r="N60" s="658">
        <f>SUM(P60,R60,T60)</f>
        <v>0</v>
      </c>
      <c r="O60" s="659"/>
      <c r="P60" s="660"/>
      <c r="Q60" s="660"/>
      <c r="R60" s="660"/>
      <c r="S60" s="660"/>
      <c r="T60" s="660"/>
      <c r="U60" s="660"/>
      <c r="V60" s="667"/>
      <c r="W60" s="668"/>
      <c r="X60" s="668"/>
      <c r="Y60" s="668"/>
      <c r="Z60" s="669"/>
      <c r="AA60" s="695"/>
      <c r="AB60" s="695"/>
      <c r="AC60" s="695"/>
      <c r="AD60" s="695"/>
      <c r="AE60" s="695"/>
      <c r="AF60" s="695"/>
    </row>
    <row r="61" spans="1:32" s="54" customFormat="1" ht="20.100000000000001" customHeight="1">
      <c r="A61" s="126"/>
      <c r="B61" s="721"/>
      <c r="C61" s="722"/>
      <c r="D61" s="661"/>
      <c r="E61" s="661"/>
      <c r="F61" s="660"/>
      <c r="G61" s="660"/>
      <c r="H61" s="660"/>
      <c r="I61" s="660"/>
      <c r="J61" s="660"/>
      <c r="K61" s="660"/>
      <c r="L61" s="660"/>
      <c r="M61" s="660"/>
      <c r="N61" s="658">
        <f>SUM(P61,R61,T61)</f>
        <v>0</v>
      </c>
      <c r="O61" s="659"/>
      <c r="P61" s="660"/>
      <c r="Q61" s="660"/>
      <c r="R61" s="660"/>
      <c r="S61" s="660"/>
      <c r="T61" s="660"/>
      <c r="U61" s="660"/>
      <c r="V61" s="667"/>
      <c r="W61" s="668"/>
      <c r="X61" s="668"/>
      <c r="Y61" s="668"/>
      <c r="Z61" s="669"/>
      <c r="AA61" s="695"/>
      <c r="AB61" s="695"/>
      <c r="AC61" s="695"/>
      <c r="AD61" s="695"/>
      <c r="AE61" s="695"/>
      <c r="AF61" s="695"/>
    </row>
    <row r="62" spans="1:32" s="54" customFormat="1" ht="20.100000000000001" customHeight="1">
      <c r="A62" s="126"/>
      <c r="B62" s="721"/>
      <c r="C62" s="722"/>
      <c r="D62" s="661"/>
      <c r="E62" s="661"/>
      <c r="F62" s="660"/>
      <c r="G62" s="660"/>
      <c r="H62" s="660"/>
      <c r="I62" s="660"/>
      <c r="J62" s="660"/>
      <c r="K62" s="660"/>
      <c r="L62" s="660"/>
      <c r="M62" s="660"/>
      <c r="N62" s="658">
        <f>SUM(P62,R62,T62)</f>
        <v>0</v>
      </c>
      <c r="O62" s="659"/>
      <c r="P62" s="660"/>
      <c r="Q62" s="660"/>
      <c r="R62" s="660"/>
      <c r="S62" s="660"/>
      <c r="T62" s="660"/>
      <c r="U62" s="660"/>
      <c r="V62" s="667"/>
      <c r="W62" s="668"/>
      <c r="X62" s="668"/>
      <c r="Y62" s="668"/>
      <c r="Z62" s="669"/>
      <c r="AA62" s="695"/>
      <c r="AB62" s="695"/>
      <c r="AC62" s="695"/>
      <c r="AD62" s="695"/>
      <c r="AE62" s="695"/>
      <c r="AF62" s="695"/>
    </row>
    <row r="63" spans="1:32" s="54" customFormat="1" ht="20.100000000000001" customHeight="1">
      <c r="A63" s="126"/>
      <c r="B63" s="721"/>
      <c r="C63" s="722"/>
      <c r="D63" s="661"/>
      <c r="E63" s="661"/>
      <c r="F63" s="660"/>
      <c r="G63" s="660"/>
      <c r="H63" s="660"/>
      <c r="I63" s="660"/>
      <c r="J63" s="660"/>
      <c r="K63" s="660"/>
      <c r="L63" s="660"/>
      <c r="M63" s="660"/>
      <c r="N63" s="658">
        <f>SUM(P63,R63,T63)</f>
        <v>0</v>
      </c>
      <c r="O63" s="659"/>
      <c r="P63" s="660"/>
      <c r="Q63" s="660"/>
      <c r="R63" s="660"/>
      <c r="S63" s="660"/>
      <c r="T63" s="660"/>
      <c r="U63" s="660"/>
      <c r="V63" s="667"/>
      <c r="W63" s="668"/>
      <c r="X63" s="668"/>
      <c r="Y63" s="668"/>
      <c r="Z63" s="669"/>
      <c r="AA63" s="695"/>
      <c r="AB63" s="695"/>
      <c r="AC63" s="695"/>
      <c r="AD63" s="695"/>
      <c r="AE63" s="695"/>
      <c r="AF63" s="695"/>
    </row>
    <row r="64" spans="1:32" s="54" customFormat="1" ht="20.100000000000001" customHeight="1">
      <c r="A64" s="126"/>
      <c r="B64" s="721"/>
      <c r="C64" s="722"/>
      <c r="D64" s="661"/>
      <c r="E64" s="661"/>
      <c r="F64" s="660"/>
      <c r="G64" s="660"/>
      <c r="H64" s="660"/>
      <c r="I64" s="660"/>
      <c r="J64" s="660"/>
      <c r="K64" s="660"/>
      <c r="L64" s="660"/>
      <c r="M64" s="660"/>
      <c r="N64" s="658">
        <f>SUM(P64,R64,T64)</f>
        <v>0</v>
      </c>
      <c r="O64" s="659"/>
      <c r="P64" s="660"/>
      <c r="Q64" s="660"/>
      <c r="R64" s="660"/>
      <c r="S64" s="660"/>
      <c r="T64" s="660"/>
      <c r="U64" s="660"/>
      <c r="V64" s="667"/>
      <c r="W64" s="668"/>
      <c r="X64" s="668"/>
      <c r="Y64" s="668"/>
      <c r="Z64" s="669"/>
      <c r="AA64" s="695"/>
      <c r="AB64" s="695"/>
      <c r="AC64" s="695"/>
      <c r="AD64" s="695"/>
      <c r="AE64" s="695"/>
      <c r="AF64" s="695"/>
    </row>
    <row r="65" spans="1:32" s="54" customFormat="1" ht="21" customHeight="1">
      <c r="A65" s="710" t="s">
        <v>49</v>
      </c>
      <c r="B65" s="711"/>
      <c r="C65" s="711"/>
      <c r="D65" s="711"/>
      <c r="E65" s="712"/>
      <c r="F65" s="671">
        <f>SUM(F60:G64)</f>
        <v>0</v>
      </c>
      <c r="G65" s="671"/>
      <c r="H65" s="671">
        <f>SUM(H60:I64)</f>
        <v>0</v>
      </c>
      <c r="I65" s="671"/>
      <c r="J65" s="671">
        <f>SUM(J60:K64)</f>
        <v>0</v>
      </c>
      <c r="K65" s="671"/>
      <c r="L65" s="671">
        <f>SUM(L60:M64)</f>
        <v>0</v>
      </c>
      <c r="M65" s="671"/>
      <c r="N65" s="671">
        <f>SUM(N60:O64)</f>
        <v>0</v>
      </c>
      <c r="O65" s="671"/>
      <c r="P65" s="671">
        <f>SUM(P60:Q64)</f>
        <v>0</v>
      </c>
      <c r="Q65" s="671"/>
      <c r="R65" s="671">
        <f>SUM(R60:S64)</f>
        <v>0</v>
      </c>
      <c r="S65" s="671"/>
      <c r="T65" s="671">
        <f>SUM(T60:U64)</f>
        <v>0</v>
      </c>
      <c r="U65" s="671"/>
      <c r="V65" s="667"/>
      <c r="W65" s="668"/>
      <c r="X65" s="668"/>
      <c r="Y65" s="668"/>
      <c r="Z65" s="669"/>
      <c r="AA65" s="695"/>
      <c r="AB65" s="695"/>
      <c r="AC65" s="695"/>
      <c r="AD65" s="695"/>
      <c r="AE65" s="695"/>
      <c r="AF65" s="695"/>
    </row>
    <row r="66" spans="1:32" s="54" customFormat="1" ht="7.5" customHeight="1">
      <c r="A66" s="134"/>
      <c r="B66" s="134"/>
      <c r="C66" s="134"/>
      <c r="D66" s="134"/>
      <c r="E66" s="134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5"/>
      <c r="W66" s="135"/>
      <c r="X66" s="135"/>
      <c r="Y66" s="135"/>
      <c r="Z66" s="135"/>
      <c r="AA66" s="112"/>
      <c r="AB66" s="112"/>
      <c r="AC66" s="112"/>
      <c r="AD66" s="112"/>
      <c r="AE66" s="112"/>
      <c r="AF66" s="112"/>
    </row>
    <row r="67" spans="1:32" s="54" customFormat="1" ht="19.5" customHeight="1">
      <c r="A67" s="23"/>
      <c r="B67" s="670" t="s">
        <v>298</v>
      </c>
      <c r="C67" s="670"/>
      <c r="D67" s="670"/>
      <c r="E67" s="670"/>
      <c r="F67" s="670"/>
      <c r="G67" s="670"/>
      <c r="H67" s="670"/>
      <c r="I67" s="670"/>
      <c r="J67" s="670"/>
      <c r="K67" s="670"/>
      <c r="L67" s="670"/>
      <c r="M67" s="670"/>
      <c r="N67" s="670"/>
      <c r="O67" s="670"/>
      <c r="P67" s="670"/>
      <c r="Q67" s="670"/>
      <c r="R67" s="670"/>
      <c r="S67" s="670"/>
      <c r="T67" s="670"/>
      <c r="U67" s="670"/>
      <c r="V67" s="670"/>
      <c r="W67" s="670"/>
      <c r="X67" s="670"/>
      <c r="Y67" s="670"/>
      <c r="Z67" s="670"/>
      <c r="AA67" s="670"/>
      <c r="AB67" s="670"/>
      <c r="AC67" s="670"/>
      <c r="AD67" s="670"/>
      <c r="AE67" s="670"/>
      <c r="AF67" s="112"/>
    </row>
    <row r="68" spans="1:32" s="54" customFormat="1" ht="24.95" customHeight="1">
      <c r="A68" s="649" t="s">
        <v>45</v>
      </c>
      <c r="B68" s="510" t="s">
        <v>204</v>
      </c>
      <c r="C68" s="510"/>
      <c r="D68" s="510"/>
      <c r="E68" s="510"/>
      <c r="F68" s="510"/>
      <c r="G68" s="510"/>
      <c r="H68" s="510"/>
      <c r="I68" s="510"/>
      <c r="J68" s="510"/>
      <c r="K68" s="718" t="s">
        <v>270</v>
      </c>
      <c r="L68" s="718"/>
      <c r="M68" s="718"/>
      <c r="N68" s="672" t="s">
        <v>271</v>
      </c>
      <c r="O68" s="673"/>
      <c r="P68" s="674"/>
      <c r="Q68" s="694" t="s">
        <v>272</v>
      </c>
      <c r="R68" s="694"/>
      <c r="S68" s="694"/>
      <c r="T68" s="510" t="s">
        <v>273</v>
      </c>
      <c r="U68" s="510"/>
      <c r="V68" s="510"/>
      <c r="W68" s="697"/>
      <c r="X68" s="697"/>
      <c r="Y68" s="697"/>
      <c r="Z68" s="697"/>
      <c r="AA68" s="697"/>
      <c r="AB68" s="697"/>
      <c r="AC68" s="697"/>
      <c r="AD68" s="697"/>
      <c r="AE68" s="72"/>
      <c r="AF68" s="112"/>
    </row>
    <row r="69" spans="1:32" s="54" customFormat="1" ht="21.75" customHeight="1">
      <c r="A69" s="716"/>
      <c r="B69" s="510"/>
      <c r="C69" s="510"/>
      <c r="D69" s="510"/>
      <c r="E69" s="510"/>
      <c r="F69" s="510"/>
      <c r="G69" s="510"/>
      <c r="H69" s="510"/>
      <c r="I69" s="510"/>
      <c r="J69" s="510"/>
      <c r="K69" s="718"/>
      <c r="L69" s="718"/>
      <c r="M69" s="718"/>
      <c r="N69" s="675"/>
      <c r="O69" s="676"/>
      <c r="P69" s="677"/>
      <c r="Q69" s="694"/>
      <c r="R69" s="694"/>
      <c r="S69" s="694"/>
      <c r="T69" s="510"/>
      <c r="U69" s="510"/>
      <c r="V69" s="510"/>
      <c r="W69" s="676"/>
      <c r="X69" s="676"/>
      <c r="Y69" s="676"/>
      <c r="Z69" s="676"/>
      <c r="AA69" s="676"/>
      <c r="AB69" s="676"/>
      <c r="AC69" s="676"/>
      <c r="AD69" s="676"/>
      <c r="AE69" s="72"/>
      <c r="AF69" s="112"/>
    </row>
    <row r="70" spans="1:32" s="54" customFormat="1" ht="69.75" customHeight="1">
      <c r="A70" s="717"/>
      <c r="B70" s="510"/>
      <c r="C70" s="510"/>
      <c r="D70" s="510"/>
      <c r="E70" s="510"/>
      <c r="F70" s="510"/>
      <c r="G70" s="510"/>
      <c r="H70" s="510"/>
      <c r="I70" s="510"/>
      <c r="J70" s="510"/>
      <c r="K70" s="718"/>
      <c r="L70" s="718"/>
      <c r="M70" s="718"/>
      <c r="N70" s="678"/>
      <c r="O70" s="679"/>
      <c r="P70" s="680"/>
      <c r="Q70" s="694"/>
      <c r="R70" s="694"/>
      <c r="S70" s="694"/>
      <c r="T70" s="510"/>
      <c r="U70" s="510"/>
      <c r="V70" s="510"/>
      <c r="W70" s="676"/>
      <c r="X70" s="676"/>
      <c r="Y70" s="676"/>
      <c r="Z70" s="676"/>
      <c r="AA70" s="676"/>
      <c r="AB70" s="676"/>
      <c r="AC70" s="676"/>
      <c r="AD70" s="676"/>
      <c r="AE70" s="72"/>
      <c r="AF70" s="112"/>
    </row>
    <row r="71" spans="1:32" s="54" customFormat="1" ht="12.75" customHeight="1">
      <c r="A71" s="100">
        <v>1</v>
      </c>
      <c r="B71" s="709">
        <v>2</v>
      </c>
      <c r="C71" s="709"/>
      <c r="D71" s="709"/>
      <c r="E71" s="709"/>
      <c r="F71" s="709"/>
      <c r="G71" s="709"/>
      <c r="H71" s="709"/>
      <c r="I71" s="709"/>
      <c r="J71" s="709"/>
      <c r="K71" s="698">
        <v>3</v>
      </c>
      <c r="L71" s="698"/>
      <c r="M71" s="698"/>
      <c r="N71" s="698">
        <v>4</v>
      </c>
      <c r="O71" s="698"/>
      <c r="P71" s="698"/>
      <c r="Q71" s="698">
        <v>5</v>
      </c>
      <c r="R71" s="698"/>
      <c r="S71" s="698"/>
      <c r="T71" s="698">
        <v>6</v>
      </c>
      <c r="U71" s="698"/>
      <c r="V71" s="698"/>
      <c r="W71" s="696"/>
      <c r="X71" s="696"/>
      <c r="Y71" s="696"/>
      <c r="Z71" s="696"/>
      <c r="AA71" s="696"/>
      <c r="AB71" s="696"/>
      <c r="AC71" s="696"/>
      <c r="AD71" s="696"/>
      <c r="AE71" s="72"/>
      <c r="AF71" s="112"/>
    </row>
    <row r="72" spans="1:32" s="54" customFormat="1" ht="25.5" customHeight="1">
      <c r="A72" s="81"/>
      <c r="B72" s="644" t="s">
        <v>290</v>
      </c>
      <c r="C72" s="644"/>
      <c r="D72" s="644"/>
      <c r="E72" s="644"/>
      <c r="F72" s="644"/>
      <c r="G72" s="644"/>
      <c r="H72" s="644"/>
      <c r="I72" s="644"/>
      <c r="J72" s="644"/>
      <c r="K72" s="594"/>
      <c r="L72" s="594"/>
      <c r="M72" s="594"/>
      <c r="N72" s="594"/>
      <c r="O72" s="594"/>
      <c r="P72" s="594"/>
      <c r="Q72" s="594"/>
      <c r="R72" s="594"/>
      <c r="S72" s="594"/>
      <c r="T72" s="594"/>
      <c r="U72" s="594"/>
      <c r="V72" s="594"/>
      <c r="W72" s="693"/>
      <c r="X72" s="693"/>
      <c r="Y72" s="693"/>
      <c r="Z72" s="693"/>
      <c r="AA72" s="693"/>
      <c r="AB72" s="693"/>
      <c r="AC72" s="693"/>
      <c r="AD72" s="693"/>
      <c r="AE72" s="72"/>
      <c r="AF72" s="112"/>
    </row>
    <row r="73" spans="1:32" s="54" customFormat="1" ht="19.5" customHeight="1">
      <c r="A73" s="81"/>
      <c r="B73" s="699" t="s">
        <v>291</v>
      </c>
      <c r="C73" s="699"/>
      <c r="D73" s="699"/>
      <c r="E73" s="699"/>
      <c r="F73" s="699"/>
      <c r="G73" s="699"/>
      <c r="H73" s="699"/>
      <c r="I73" s="699"/>
      <c r="J73" s="699"/>
      <c r="K73" s="594"/>
      <c r="L73" s="594"/>
      <c r="M73" s="594"/>
      <c r="N73" s="594"/>
      <c r="O73" s="594"/>
      <c r="P73" s="594"/>
      <c r="Q73" s="594"/>
      <c r="R73" s="594"/>
      <c r="S73" s="594"/>
      <c r="T73" s="594"/>
      <c r="U73" s="594"/>
      <c r="V73" s="594"/>
      <c r="W73" s="693"/>
      <c r="X73" s="693"/>
      <c r="Y73" s="693"/>
      <c r="Z73" s="693"/>
      <c r="AA73" s="693"/>
      <c r="AB73" s="693"/>
      <c r="AC73" s="693"/>
      <c r="AD73" s="693"/>
      <c r="AE73" s="72"/>
      <c r="AF73" s="112"/>
    </row>
    <row r="74" spans="1:32" s="54" customFormat="1" ht="19.5" customHeight="1">
      <c r="A74" s="81"/>
      <c r="B74" s="699" t="s">
        <v>292</v>
      </c>
      <c r="C74" s="699"/>
      <c r="D74" s="699"/>
      <c r="E74" s="699"/>
      <c r="F74" s="699"/>
      <c r="G74" s="699"/>
      <c r="H74" s="699"/>
      <c r="I74" s="699"/>
      <c r="J74" s="699"/>
      <c r="K74" s="594"/>
      <c r="L74" s="594"/>
      <c r="M74" s="594"/>
      <c r="N74" s="594"/>
      <c r="O74" s="594"/>
      <c r="P74" s="594"/>
      <c r="Q74" s="594"/>
      <c r="R74" s="594"/>
      <c r="S74" s="594"/>
      <c r="T74" s="594"/>
      <c r="U74" s="594"/>
      <c r="V74" s="594"/>
      <c r="W74" s="693"/>
      <c r="X74" s="693"/>
      <c r="Y74" s="693"/>
      <c r="Z74" s="693"/>
      <c r="AA74" s="693"/>
      <c r="AB74" s="693"/>
      <c r="AC74" s="693"/>
      <c r="AD74" s="693"/>
      <c r="AE74" s="72"/>
      <c r="AF74" s="112"/>
    </row>
    <row r="75" spans="1:32" s="54" customFormat="1" ht="23.25" customHeight="1">
      <c r="A75" s="81"/>
      <c r="B75" s="705" t="s">
        <v>293</v>
      </c>
      <c r="C75" s="706"/>
      <c r="D75" s="706"/>
      <c r="E75" s="706"/>
      <c r="F75" s="706"/>
      <c r="G75" s="706"/>
      <c r="H75" s="706"/>
      <c r="I75" s="706"/>
      <c r="J75" s="707"/>
      <c r="K75" s="594"/>
      <c r="L75" s="594"/>
      <c r="M75" s="594"/>
      <c r="N75" s="594"/>
      <c r="O75" s="594"/>
      <c r="P75" s="594"/>
      <c r="Q75" s="594"/>
      <c r="R75" s="594"/>
      <c r="S75" s="594"/>
      <c r="T75" s="594"/>
      <c r="U75" s="594"/>
      <c r="V75" s="594"/>
      <c r="W75" s="693"/>
      <c r="X75" s="693"/>
      <c r="Y75" s="693"/>
      <c r="Z75" s="693"/>
      <c r="AA75" s="693"/>
      <c r="AB75" s="693"/>
      <c r="AC75" s="693"/>
      <c r="AD75" s="693"/>
      <c r="AE75" s="72"/>
      <c r="AF75" s="112"/>
    </row>
    <row r="76" spans="1:32" s="54" customFormat="1" ht="18" customHeight="1">
      <c r="A76" s="81"/>
      <c r="B76" s="699" t="s">
        <v>291</v>
      </c>
      <c r="C76" s="699"/>
      <c r="D76" s="699"/>
      <c r="E76" s="699"/>
      <c r="F76" s="699"/>
      <c r="G76" s="699"/>
      <c r="H76" s="699"/>
      <c r="I76" s="699"/>
      <c r="J76" s="699"/>
      <c r="K76" s="594"/>
      <c r="L76" s="594"/>
      <c r="M76" s="594"/>
      <c r="N76" s="594"/>
      <c r="O76" s="594"/>
      <c r="P76" s="594"/>
      <c r="Q76" s="594"/>
      <c r="R76" s="594"/>
      <c r="S76" s="594"/>
      <c r="T76" s="594"/>
      <c r="U76" s="594"/>
      <c r="V76" s="594"/>
      <c r="W76" s="693"/>
      <c r="X76" s="693"/>
      <c r="Y76" s="693"/>
      <c r="Z76" s="693"/>
      <c r="AA76" s="693"/>
      <c r="AB76" s="693"/>
      <c r="AC76" s="693"/>
      <c r="AD76" s="693"/>
      <c r="AE76" s="72"/>
      <c r="AF76" s="112"/>
    </row>
    <row r="77" spans="1:32" s="54" customFormat="1" ht="24.95" customHeight="1">
      <c r="A77" s="132"/>
      <c r="B77" s="699" t="s">
        <v>292</v>
      </c>
      <c r="C77" s="699"/>
      <c r="D77" s="699"/>
      <c r="E77" s="699"/>
      <c r="F77" s="699"/>
      <c r="G77" s="699"/>
      <c r="H77" s="699"/>
      <c r="I77" s="699"/>
      <c r="J77" s="699"/>
      <c r="K77" s="594"/>
      <c r="L77" s="594"/>
      <c r="M77" s="594"/>
      <c r="N77" s="594"/>
      <c r="O77" s="594"/>
      <c r="P77" s="594"/>
      <c r="Q77" s="594"/>
      <c r="R77" s="594"/>
      <c r="S77" s="594"/>
      <c r="T77" s="594"/>
      <c r="U77" s="594"/>
      <c r="V77" s="594"/>
      <c r="W77" s="693"/>
      <c r="X77" s="693"/>
      <c r="Y77" s="693"/>
      <c r="Z77" s="693"/>
      <c r="AA77" s="693"/>
      <c r="AB77" s="693"/>
      <c r="AC77" s="693"/>
      <c r="AD77" s="693"/>
      <c r="AE77" s="72"/>
      <c r="AF77" s="112"/>
    </row>
    <row r="78" spans="1:32" s="54" customFormat="1" ht="23.25" customHeight="1">
      <c r="A78" s="132"/>
      <c r="B78" s="705" t="s">
        <v>294</v>
      </c>
      <c r="C78" s="706"/>
      <c r="D78" s="706"/>
      <c r="E78" s="706"/>
      <c r="F78" s="706"/>
      <c r="G78" s="706"/>
      <c r="H78" s="706"/>
      <c r="I78" s="706"/>
      <c r="J78" s="707"/>
      <c r="K78" s="708">
        <v>100</v>
      </c>
      <c r="L78" s="708"/>
      <c r="M78" s="708"/>
      <c r="N78" s="594"/>
      <c r="O78" s="594"/>
      <c r="P78" s="594"/>
      <c r="Q78" s="594">
        <v>263</v>
      </c>
      <c r="R78" s="594"/>
      <c r="S78" s="594"/>
      <c r="T78" s="594"/>
      <c r="U78" s="594"/>
      <c r="V78" s="594"/>
      <c r="W78" s="693"/>
      <c r="X78" s="693"/>
      <c r="Y78" s="693"/>
      <c r="Z78" s="693"/>
      <c r="AA78" s="693"/>
      <c r="AB78" s="693"/>
      <c r="AC78" s="693"/>
      <c r="AD78" s="693"/>
      <c r="AE78" s="72"/>
      <c r="AF78" s="112"/>
    </row>
    <row r="79" spans="1:32" s="54" customFormat="1" ht="17.25" customHeight="1">
      <c r="A79" s="132"/>
      <c r="B79" s="699" t="s">
        <v>557</v>
      </c>
      <c r="C79" s="699"/>
      <c r="D79" s="699"/>
      <c r="E79" s="699"/>
      <c r="F79" s="699"/>
      <c r="G79" s="699"/>
      <c r="H79" s="699"/>
      <c r="I79" s="699"/>
      <c r="J79" s="699"/>
      <c r="K79" s="594">
        <v>100</v>
      </c>
      <c r="L79" s="594"/>
      <c r="M79" s="594"/>
      <c r="N79" s="594"/>
      <c r="O79" s="594"/>
      <c r="P79" s="594"/>
      <c r="Q79" s="594">
        <v>263</v>
      </c>
      <c r="R79" s="594"/>
      <c r="S79" s="594"/>
      <c r="T79" s="594"/>
      <c r="U79" s="594"/>
      <c r="V79" s="594"/>
      <c r="W79" s="693"/>
      <c r="X79" s="693"/>
      <c r="Y79" s="693"/>
      <c r="Z79" s="693"/>
      <c r="AA79" s="693"/>
      <c r="AB79" s="693"/>
      <c r="AC79" s="693"/>
      <c r="AD79" s="693"/>
      <c r="AE79" s="72"/>
      <c r="AF79" s="112"/>
    </row>
    <row r="80" spans="1:32" ht="18" customHeight="1">
      <c r="A80" s="132"/>
      <c r="B80" s="699" t="s">
        <v>839</v>
      </c>
      <c r="C80" s="699"/>
      <c r="D80" s="699"/>
      <c r="E80" s="699"/>
      <c r="F80" s="699"/>
      <c r="G80" s="699"/>
      <c r="H80" s="699"/>
      <c r="I80" s="699"/>
      <c r="J80" s="699"/>
      <c r="K80" s="594">
        <v>100</v>
      </c>
      <c r="L80" s="594"/>
      <c r="M80" s="594"/>
      <c r="N80" s="594"/>
      <c r="O80" s="594"/>
      <c r="P80" s="594"/>
      <c r="Q80" s="594">
        <v>263</v>
      </c>
      <c r="R80" s="594"/>
      <c r="S80" s="594"/>
      <c r="T80" s="594"/>
      <c r="U80" s="594"/>
      <c r="V80" s="594"/>
      <c r="W80" s="693"/>
      <c r="X80" s="693"/>
      <c r="Y80" s="693"/>
      <c r="Z80" s="693"/>
      <c r="AA80" s="693"/>
      <c r="AB80" s="693"/>
      <c r="AC80" s="693"/>
      <c r="AD80" s="693"/>
      <c r="AE80" s="72"/>
      <c r="AF80" s="16"/>
    </row>
    <row r="81" spans="1:32" ht="23.25" customHeight="1">
      <c r="A81" s="701" t="s">
        <v>49</v>
      </c>
      <c r="B81" s="701"/>
      <c r="C81" s="701"/>
      <c r="D81" s="701"/>
      <c r="E81" s="701"/>
      <c r="F81" s="701"/>
      <c r="G81" s="701"/>
      <c r="H81" s="701"/>
      <c r="I81" s="701"/>
      <c r="J81" s="701"/>
      <c r="K81" s="594"/>
      <c r="L81" s="594"/>
      <c r="M81" s="594"/>
      <c r="N81" s="594"/>
      <c r="O81" s="594"/>
      <c r="P81" s="594"/>
      <c r="Q81" s="594"/>
      <c r="R81" s="594"/>
      <c r="S81" s="594"/>
      <c r="T81" s="594"/>
      <c r="U81" s="594"/>
      <c r="V81" s="594"/>
      <c r="W81" s="693"/>
      <c r="X81" s="693"/>
      <c r="Y81" s="693"/>
      <c r="Z81" s="693"/>
      <c r="AA81" s="693"/>
      <c r="AB81" s="693"/>
      <c r="AC81" s="693"/>
      <c r="AD81" s="693"/>
      <c r="AE81" s="72"/>
      <c r="AF81" s="16"/>
    </row>
    <row r="82" spans="1:32" s="3" customFormat="1" ht="33.75" customHeight="1">
      <c r="A82" s="127"/>
      <c r="B82" s="702" t="s">
        <v>498</v>
      </c>
      <c r="C82" s="703"/>
      <c r="D82" s="703"/>
      <c r="E82" s="703"/>
      <c r="F82" s="703"/>
      <c r="G82" s="133"/>
      <c r="H82" s="133"/>
      <c r="I82" s="133"/>
      <c r="J82" s="133"/>
      <c r="K82" s="133"/>
      <c r="L82" s="704" t="s">
        <v>269</v>
      </c>
      <c r="M82" s="704"/>
      <c r="N82" s="704"/>
      <c r="O82" s="704"/>
      <c r="P82" s="704"/>
      <c r="Q82" s="131"/>
      <c r="R82" s="131"/>
      <c r="S82" s="131"/>
      <c r="T82" s="131"/>
      <c r="U82" s="704" t="s">
        <v>569</v>
      </c>
      <c r="V82" s="704"/>
      <c r="W82" s="704"/>
      <c r="X82" s="704"/>
      <c r="Y82" s="704"/>
      <c r="Z82" s="704"/>
      <c r="AA82" s="28"/>
      <c r="AB82" s="127"/>
      <c r="AC82" s="127"/>
      <c r="AD82" s="127"/>
      <c r="AE82" s="127"/>
      <c r="AF82" s="127"/>
    </row>
    <row r="83" spans="1:32" s="28" customFormat="1" ht="16.5" customHeight="1">
      <c r="A83" s="128"/>
      <c r="B83" s="137"/>
      <c r="C83" s="138" t="s">
        <v>67</v>
      </c>
      <c r="D83" s="3"/>
      <c r="E83" s="139"/>
      <c r="F83" s="139"/>
      <c r="G83" s="139"/>
      <c r="H83" s="139"/>
      <c r="I83" s="139"/>
      <c r="J83" s="139"/>
      <c r="K83" s="139"/>
      <c r="L83" s="3"/>
      <c r="M83" s="137"/>
      <c r="N83" s="140" t="s">
        <v>68</v>
      </c>
      <c r="O83" s="141"/>
      <c r="P83" s="138"/>
      <c r="Q83" s="142"/>
      <c r="R83" s="142"/>
      <c r="S83" s="142"/>
      <c r="T83" s="138"/>
      <c r="U83" s="138"/>
      <c r="V83" s="700" t="s">
        <v>94</v>
      </c>
      <c r="W83" s="700"/>
      <c r="X83" s="700"/>
      <c r="Y83" s="700"/>
      <c r="Z83" s="700"/>
      <c r="AA83" s="3"/>
      <c r="AB83" s="128"/>
      <c r="AC83" s="128"/>
      <c r="AD83" s="128"/>
      <c r="AE83" s="128"/>
      <c r="AF83" s="128"/>
    </row>
    <row r="84" spans="1:32" s="3" customFormat="1" ht="18.75" customHeight="1">
      <c r="A84" s="127"/>
      <c r="B84" s="546" t="s">
        <v>571</v>
      </c>
      <c r="C84" s="546"/>
      <c r="D84" s="546"/>
      <c r="E84" s="546"/>
      <c r="F84" s="546"/>
      <c r="G84" s="546"/>
      <c r="H84" s="80"/>
      <c r="I84" s="80"/>
      <c r="J84" s="80"/>
      <c r="K84" s="80"/>
      <c r="L84" s="80"/>
      <c r="M84" s="127"/>
      <c r="N84" s="127"/>
      <c r="O84" s="127"/>
      <c r="P84" s="127"/>
      <c r="Q84" s="80"/>
      <c r="R84" s="80"/>
      <c r="S84" s="80"/>
      <c r="T84" s="80"/>
      <c r="U84" s="127"/>
      <c r="V84" s="127"/>
      <c r="W84" s="127"/>
      <c r="X84" s="80"/>
      <c r="Y84" s="80"/>
      <c r="Z84" s="80"/>
      <c r="AA84" s="80"/>
      <c r="AB84" s="127"/>
      <c r="AC84" s="127"/>
      <c r="AD84" s="127"/>
      <c r="AE84" s="127"/>
      <c r="AF84" s="127"/>
    </row>
    <row r="85" spans="1:32">
      <c r="A85" s="16"/>
      <c r="B85" s="16"/>
      <c r="C85" s="129"/>
      <c r="D85" s="129"/>
      <c r="E85" s="129"/>
      <c r="F85" s="129"/>
      <c r="G85" s="129"/>
      <c r="H85" s="129"/>
      <c r="I85" s="130"/>
      <c r="J85" s="130"/>
      <c r="K85" s="130"/>
      <c r="L85" s="130"/>
      <c r="M85" s="130"/>
      <c r="N85" s="130"/>
      <c r="O85" s="130"/>
      <c r="P85" s="130"/>
      <c r="Q85" s="130"/>
      <c r="R85" s="130"/>
      <c r="S85" s="130"/>
      <c r="T85" s="130"/>
      <c r="U85" s="129"/>
      <c r="V85" s="129"/>
      <c r="W85" s="16"/>
      <c r="X85" s="16"/>
      <c r="Y85" s="16"/>
      <c r="Z85" s="16"/>
      <c r="AA85" s="16"/>
      <c r="AB85" s="16"/>
      <c r="AC85" s="16"/>
      <c r="AD85" s="16"/>
      <c r="AE85" s="16"/>
      <c r="AF85" s="16"/>
    </row>
    <row r="86" spans="1:32">
      <c r="A86" s="16"/>
      <c r="B86" s="16"/>
      <c r="C86" s="129"/>
      <c r="D86" s="129"/>
      <c r="E86" s="129"/>
      <c r="F86" s="129"/>
      <c r="G86" s="129"/>
      <c r="H86" s="129"/>
      <c r="I86" s="129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6"/>
      <c r="X86" s="16"/>
      <c r="Y86" s="16"/>
      <c r="Z86" s="16"/>
      <c r="AA86" s="16"/>
      <c r="AB86" s="16"/>
      <c r="AC86" s="16"/>
      <c r="AD86" s="16"/>
      <c r="AE86" s="16"/>
      <c r="AF86" s="16"/>
    </row>
    <row r="87" spans="1:32">
      <c r="A87" s="16"/>
      <c r="B87" s="16"/>
      <c r="C87" s="129"/>
      <c r="D87" s="129"/>
      <c r="E87" s="129"/>
      <c r="F87" s="129"/>
      <c r="G87" s="129"/>
      <c r="H87" s="129"/>
      <c r="I87" s="129"/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6"/>
      <c r="X87" s="16"/>
      <c r="Y87" s="16"/>
      <c r="Z87" s="16"/>
      <c r="AA87" s="16"/>
      <c r="AB87" s="16"/>
      <c r="AC87" s="16"/>
      <c r="AD87" s="16"/>
      <c r="AE87" s="16"/>
      <c r="AF87" s="16"/>
    </row>
    <row r="88" spans="1:32">
      <c r="C88" s="29"/>
    </row>
    <row r="91" spans="1:32" ht="19.5">
      <c r="C91" s="30"/>
    </row>
    <row r="92" spans="1:32" ht="19.5">
      <c r="C92" s="30"/>
    </row>
    <row r="93" spans="1:32" ht="19.5">
      <c r="C93" s="30"/>
    </row>
    <row r="94" spans="1:32" ht="19.5">
      <c r="C94" s="30"/>
    </row>
    <row r="95" spans="1:32" ht="19.5">
      <c r="C95" s="30"/>
    </row>
    <row r="96" spans="1:32" ht="19.5">
      <c r="C96" s="30"/>
    </row>
    <row r="97" spans="3:3" ht="19.5">
      <c r="C97" s="30"/>
    </row>
  </sheetData>
  <mergeCells count="540">
    <mergeCell ref="R10:T10"/>
    <mergeCell ref="R11:T11"/>
    <mergeCell ref="W21:X21"/>
    <mergeCell ref="Y25:Z25"/>
    <mergeCell ref="W25:X25"/>
    <mergeCell ref="AE23:AF23"/>
    <mergeCell ref="AD29:AF29"/>
    <mergeCell ref="AC26:AD26"/>
    <mergeCell ref="AE26:AF26"/>
    <mergeCell ref="Z29:AB29"/>
    <mergeCell ref="Y21:Z21"/>
    <mergeCell ref="AA20:AB20"/>
    <mergeCell ref="AA21:AB21"/>
    <mergeCell ref="U10:W10"/>
    <mergeCell ref="X10:Z10"/>
    <mergeCell ref="U11:W11"/>
    <mergeCell ref="X11:Z11"/>
    <mergeCell ref="W23:X23"/>
    <mergeCell ref="AA12:AC12"/>
    <mergeCell ref="AD12:AF12"/>
    <mergeCell ref="W17:AF17"/>
    <mergeCell ref="W18:X19"/>
    <mergeCell ref="W24:X24"/>
    <mergeCell ref="AD10:AF10"/>
    <mergeCell ref="AD1:AF1"/>
    <mergeCell ref="AD2:AF2"/>
    <mergeCell ref="AE25:AF25"/>
    <mergeCell ref="W26:X26"/>
    <mergeCell ref="Y26:Z26"/>
    <mergeCell ref="AC25:AD25"/>
    <mergeCell ref="AA26:AB26"/>
    <mergeCell ref="W22:X22"/>
    <mergeCell ref="AE21:AF21"/>
    <mergeCell ref="AA24:AB24"/>
    <mergeCell ref="AA23:AB23"/>
    <mergeCell ref="Y22:Z22"/>
    <mergeCell ref="Y24:Z24"/>
    <mergeCell ref="Y23:Z23"/>
    <mergeCell ref="AA22:AB22"/>
    <mergeCell ref="AC21:AD21"/>
    <mergeCell ref="AE24:AF24"/>
    <mergeCell ref="AC22:AD22"/>
    <mergeCell ref="AE22:AF22"/>
    <mergeCell ref="AC23:AD23"/>
    <mergeCell ref="AC24:AD24"/>
    <mergeCell ref="AD13:AF13"/>
    <mergeCell ref="AA25:AB25"/>
    <mergeCell ref="U12:W12"/>
    <mergeCell ref="AC30:AF30"/>
    <mergeCell ref="AD31:AD32"/>
    <mergeCell ref="AE31:AE32"/>
    <mergeCell ref="AF31:AF32"/>
    <mergeCell ref="AC31:AC32"/>
    <mergeCell ref="AA56:AF58"/>
    <mergeCell ref="AD55:AF55"/>
    <mergeCell ref="AA34:AB34"/>
    <mergeCell ref="U30:AB30"/>
    <mergeCell ref="W40:X40"/>
    <mergeCell ref="Y34:Z34"/>
    <mergeCell ref="V56:Z58"/>
    <mergeCell ref="W33:X33"/>
    <mergeCell ref="Y33:Z33"/>
    <mergeCell ref="L56:U56"/>
    <mergeCell ref="B38:L38"/>
    <mergeCell ref="AA40:AB40"/>
    <mergeCell ref="Y40:Z40"/>
    <mergeCell ref="B34:L34"/>
    <mergeCell ref="B30:L32"/>
    <mergeCell ref="S50:T50"/>
    <mergeCell ref="U39:V39"/>
    <mergeCell ref="W37:X37"/>
    <mergeCell ref="Y37:Z37"/>
    <mergeCell ref="AD7:AF7"/>
    <mergeCell ref="AA6:AC6"/>
    <mergeCell ref="U9:W9"/>
    <mergeCell ref="G7:M7"/>
    <mergeCell ref="G8:M8"/>
    <mergeCell ref="R8:T8"/>
    <mergeCell ref="B7:C7"/>
    <mergeCell ref="B8:C8"/>
    <mergeCell ref="N8:Q8"/>
    <mergeCell ref="G5:M6"/>
    <mergeCell ref="AD9:AF9"/>
    <mergeCell ref="AD8:AF8"/>
    <mergeCell ref="AA8:AC8"/>
    <mergeCell ref="D8:F8"/>
    <mergeCell ref="R6:T6"/>
    <mergeCell ref="B9:C9"/>
    <mergeCell ref="D9:F9"/>
    <mergeCell ref="G9:M9"/>
    <mergeCell ref="N9:Q9"/>
    <mergeCell ref="R9:T9"/>
    <mergeCell ref="AD11:AF11"/>
    <mergeCell ref="AA10:AC10"/>
    <mergeCell ref="AA11:AC11"/>
    <mergeCell ref="X9:Z9"/>
    <mergeCell ref="AA9:AC9"/>
    <mergeCell ref="R12:T12"/>
    <mergeCell ref="X12:Z12"/>
    <mergeCell ref="A5:A6"/>
    <mergeCell ref="U8:W8"/>
    <mergeCell ref="U6:W6"/>
    <mergeCell ref="N5:Q6"/>
    <mergeCell ref="N7:Q7"/>
    <mergeCell ref="R5:AF5"/>
    <mergeCell ref="AD6:AF6"/>
    <mergeCell ref="R7:T7"/>
    <mergeCell ref="B5:C6"/>
    <mergeCell ref="U7:W7"/>
    <mergeCell ref="X8:Z8"/>
    <mergeCell ref="X7:Z7"/>
    <mergeCell ref="X6:Z6"/>
    <mergeCell ref="AA7:AC7"/>
    <mergeCell ref="D5:F6"/>
    <mergeCell ref="D7:F7"/>
    <mergeCell ref="B10:C10"/>
    <mergeCell ref="AE18:AF19"/>
    <mergeCell ref="AC18:AD19"/>
    <mergeCell ref="AA18:AB19"/>
    <mergeCell ref="AC20:AD20"/>
    <mergeCell ref="Y20:Z20"/>
    <mergeCell ref="R20:V20"/>
    <mergeCell ref="W20:X20"/>
    <mergeCell ref="AE20:AF20"/>
    <mergeCell ref="AA13:AC13"/>
    <mergeCell ref="B17:C19"/>
    <mergeCell ref="Y18:Z19"/>
    <mergeCell ref="R17:V19"/>
    <mergeCell ref="D25:G25"/>
    <mergeCell ref="H25:Q25"/>
    <mergeCell ref="B24:C24"/>
    <mergeCell ref="Q31:R32"/>
    <mergeCell ref="B25:C25"/>
    <mergeCell ref="R13:T13"/>
    <mergeCell ref="U13:W13"/>
    <mergeCell ref="X13:Z13"/>
    <mergeCell ref="B20:C20"/>
    <mergeCell ref="N13:Q13"/>
    <mergeCell ref="R21:V21"/>
    <mergeCell ref="R22:V22"/>
    <mergeCell ref="M31:N32"/>
    <mergeCell ref="G10:M10"/>
    <mergeCell ref="D11:F11"/>
    <mergeCell ref="D10:F10"/>
    <mergeCell ref="G11:M11"/>
    <mergeCell ref="B22:C22"/>
    <mergeCell ref="B23:C23"/>
    <mergeCell ref="D23:G23"/>
    <mergeCell ref="H22:Q22"/>
    <mergeCell ref="H23:Q23"/>
    <mergeCell ref="D20:G20"/>
    <mergeCell ref="H20:Q20"/>
    <mergeCell ref="B21:C21"/>
    <mergeCell ref="D21:G21"/>
    <mergeCell ref="H21:Q21"/>
    <mergeCell ref="N11:Q11"/>
    <mergeCell ref="N10:Q10"/>
    <mergeCell ref="D12:F12"/>
    <mergeCell ref="B11:C11"/>
    <mergeCell ref="A13:M13"/>
    <mergeCell ref="B12:C12"/>
    <mergeCell ref="A17:A19"/>
    <mergeCell ref="D17:G19"/>
    <mergeCell ref="H17:Q19"/>
    <mergeCell ref="D22:G22"/>
    <mergeCell ref="N12:Q12"/>
    <mergeCell ref="O33:P33"/>
    <mergeCell ref="O34:P34"/>
    <mergeCell ref="O35:P35"/>
    <mergeCell ref="M40:N40"/>
    <mergeCell ref="G12:M12"/>
    <mergeCell ref="R25:V25"/>
    <mergeCell ref="O46:P46"/>
    <mergeCell ref="O37:P37"/>
    <mergeCell ref="O38:P38"/>
    <mergeCell ref="Q39:R39"/>
    <mergeCell ref="Q40:R40"/>
    <mergeCell ref="O40:P40"/>
    <mergeCell ref="O39:P39"/>
    <mergeCell ref="Q38:R38"/>
    <mergeCell ref="Q37:R37"/>
    <mergeCell ref="A26:V26"/>
    <mergeCell ref="B35:L35"/>
    <mergeCell ref="R23:V23"/>
    <mergeCell ref="D24:G24"/>
    <mergeCell ref="H24:Q24"/>
    <mergeCell ref="R24:V24"/>
    <mergeCell ref="Q34:R34"/>
    <mergeCell ref="A42:A44"/>
    <mergeCell ref="A30:A32"/>
    <mergeCell ref="B62:C62"/>
    <mergeCell ref="B33:L33"/>
    <mergeCell ref="B37:L37"/>
    <mergeCell ref="B36:L36"/>
    <mergeCell ref="H60:I60"/>
    <mergeCell ref="J59:K59"/>
    <mergeCell ref="A39:L39"/>
    <mergeCell ref="L61:M61"/>
    <mergeCell ref="M30:T30"/>
    <mergeCell ref="S48:T48"/>
    <mergeCell ref="M52:N52"/>
    <mergeCell ref="O52:P52"/>
    <mergeCell ref="Q52:R52"/>
    <mergeCell ref="S52:T52"/>
    <mergeCell ref="T59:U59"/>
    <mergeCell ref="H61:I61"/>
    <mergeCell ref="B59:C59"/>
    <mergeCell ref="F60:G60"/>
    <mergeCell ref="F59:G59"/>
    <mergeCell ref="U40:V40"/>
    <mergeCell ref="U37:V37"/>
    <mergeCell ref="B42:L44"/>
    <mergeCell ref="O51:P51"/>
    <mergeCell ref="A68:A70"/>
    <mergeCell ref="B68:J70"/>
    <mergeCell ref="K68:M70"/>
    <mergeCell ref="M51:N51"/>
    <mergeCell ref="D63:E63"/>
    <mergeCell ref="M45:N45"/>
    <mergeCell ref="B56:C58"/>
    <mergeCell ref="D59:E59"/>
    <mergeCell ref="B60:C60"/>
    <mergeCell ref="M47:N47"/>
    <mergeCell ref="M46:N46"/>
    <mergeCell ref="B61:C61"/>
    <mergeCell ref="F56:G58"/>
    <mergeCell ref="M48:N48"/>
    <mergeCell ref="B45:L45"/>
    <mergeCell ref="D64:E64"/>
    <mergeCell ref="D61:E61"/>
    <mergeCell ref="B63:C63"/>
    <mergeCell ref="B64:C64"/>
    <mergeCell ref="H64:I64"/>
    <mergeCell ref="J64:K64"/>
    <mergeCell ref="F65:G65"/>
    <mergeCell ref="F63:G63"/>
    <mergeCell ref="F62:G62"/>
    <mergeCell ref="A40:L40"/>
    <mergeCell ref="T58:U58"/>
    <mergeCell ref="R58:S58"/>
    <mergeCell ref="A51:L51"/>
    <mergeCell ref="A52:L52"/>
    <mergeCell ref="M43:N44"/>
    <mergeCell ref="O43:P44"/>
    <mergeCell ref="Q43:R44"/>
    <mergeCell ref="S43:T44"/>
    <mergeCell ref="A56:A58"/>
    <mergeCell ref="B48:L48"/>
    <mergeCell ref="H56:I58"/>
    <mergeCell ref="B46:L46"/>
    <mergeCell ref="B47:L47"/>
    <mergeCell ref="M42:T42"/>
    <mergeCell ref="O47:P47"/>
    <mergeCell ref="Q47:R47"/>
    <mergeCell ref="S47:T47"/>
    <mergeCell ref="Q50:R50"/>
    <mergeCell ref="O48:P48"/>
    <mergeCell ref="Q48:R48"/>
    <mergeCell ref="B50:L50"/>
    <mergeCell ref="S51:T51"/>
    <mergeCell ref="U50:V50"/>
    <mergeCell ref="B71:J71"/>
    <mergeCell ref="K71:M71"/>
    <mergeCell ref="N71:P71"/>
    <mergeCell ref="Q71:S71"/>
    <mergeCell ref="AA61:AF61"/>
    <mergeCell ref="T62:U62"/>
    <mergeCell ref="AA62:AF62"/>
    <mergeCell ref="R65:S65"/>
    <mergeCell ref="H65:I65"/>
    <mergeCell ref="V65:Z65"/>
    <mergeCell ref="V62:Z62"/>
    <mergeCell ref="AA65:AF65"/>
    <mergeCell ref="N65:O65"/>
    <mergeCell ref="J65:K65"/>
    <mergeCell ref="P65:Q65"/>
    <mergeCell ref="R61:S61"/>
    <mergeCell ref="N61:O61"/>
    <mergeCell ref="T65:U65"/>
    <mergeCell ref="H63:I63"/>
    <mergeCell ref="P62:Q62"/>
    <mergeCell ref="N63:O63"/>
    <mergeCell ref="P63:Q63"/>
    <mergeCell ref="R64:S64"/>
    <mergeCell ref="A65:E65"/>
    <mergeCell ref="AC77:AD77"/>
    <mergeCell ref="N79:P79"/>
    <mergeCell ref="B72:J72"/>
    <mergeCell ref="K72:M72"/>
    <mergeCell ref="N72:P72"/>
    <mergeCell ref="Q72:S72"/>
    <mergeCell ref="T73:V73"/>
    <mergeCell ref="B73:J73"/>
    <mergeCell ref="K73:M73"/>
    <mergeCell ref="Y72:Z72"/>
    <mergeCell ref="AA72:AB72"/>
    <mergeCell ref="N73:P73"/>
    <mergeCell ref="Q73:S73"/>
    <mergeCell ref="T72:V72"/>
    <mergeCell ref="W72:X72"/>
    <mergeCell ref="AA73:AB73"/>
    <mergeCell ref="Y73:Z73"/>
    <mergeCell ref="W73:X73"/>
    <mergeCell ref="T74:V74"/>
    <mergeCell ref="AC74:AD74"/>
    <mergeCell ref="Y76:Z76"/>
    <mergeCell ref="AA76:AB76"/>
    <mergeCell ref="W76:X76"/>
    <mergeCell ref="B74:J74"/>
    <mergeCell ref="AC80:AD80"/>
    <mergeCell ref="AA79:AB79"/>
    <mergeCell ref="AC79:AD79"/>
    <mergeCell ref="B75:J75"/>
    <mergeCell ref="K75:M75"/>
    <mergeCell ref="N75:P75"/>
    <mergeCell ref="Q75:S75"/>
    <mergeCell ref="B78:J78"/>
    <mergeCell ref="K78:M78"/>
    <mergeCell ref="N78:P78"/>
    <mergeCell ref="Q78:S78"/>
    <mergeCell ref="T77:V77"/>
    <mergeCell ref="T78:V78"/>
    <mergeCell ref="B76:J76"/>
    <mergeCell ref="K76:M76"/>
    <mergeCell ref="N76:P76"/>
    <mergeCell ref="B77:J77"/>
    <mergeCell ref="K77:M77"/>
    <mergeCell ref="N77:P77"/>
    <mergeCell ref="Q77:S77"/>
    <mergeCell ref="AA78:AB78"/>
    <mergeCell ref="AC78:AD78"/>
    <mergeCell ref="B79:J79"/>
    <mergeCell ref="K79:M79"/>
    <mergeCell ref="V83:Z83"/>
    <mergeCell ref="A81:J81"/>
    <mergeCell ref="K81:M81"/>
    <mergeCell ref="N81:P81"/>
    <mergeCell ref="Q81:S81"/>
    <mergeCell ref="T81:V81"/>
    <mergeCell ref="W81:X81"/>
    <mergeCell ref="Y81:Z81"/>
    <mergeCell ref="B82:F82"/>
    <mergeCell ref="L82:P82"/>
    <mergeCell ref="U82:Z82"/>
    <mergeCell ref="Q76:S76"/>
    <mergeCell ref="T76:V76"/>
    <mergeCell ref="B80:J80"/>
    <mergeCell ref="K80:M80"/>
    <mergeCell ref="N80:P80"/>
    <mergeCell ref="Y78:Z78"/>
    <mergeCell ref="Q79:S79"/>
    <mergeCell ref="K74:M74"/>
    <mergeCell ref="N74:P74"/>
    <mergeCell ref="Q74:S74"/>
    <mergeCell ref="V59:Z59"/>
    <mergeCell ref="Y69:Z70"/>
    <mergeCell ref="W69:X70"/>
    <mergeCell ref="AA71:AB71"/>
    <mergeCell ref="W71:X71"/>
    <mergeCell ref="AA80:AB80"/>
    <mergeCell ref="Y79:Z79"/>
    <mergeCell ref="W79:X79"/>
    <mergeCell ref="T79:V79"/>
    <mergeCell ref="W78:X78"/>
    <mergeCell ref="AA77:AB77"/>
    <mergeCell ref="AA69:AB70"/>
    <mergeCell ref="W80:X80"/>
    <mergeCell ref="Y80:Z80"/>
    <mergeCell ref="T68:V70"/>
    <mergeCell ref="W68:AD68"/>
    <mergeCell ref="AC72:AD72"/>
    <mergeCell ref="AC69:AD70"/>
    <mergeCell ref="AC76:AD76"/>
    <mergeCell ref="T75:V75"/>
    <mergeCell ref="AC73:AD73"/>
    <mergeCell ref="T71:V71"/>
    <mergeCell ref="Y71:Z71"/>
    <mergeCell ref="AC75:AD75"/>
    <mergeCell ref="V60:Z60"/>
    <mergeCell ref="T60:U60"/>
    <mergeCell ref="P60:Q60"/>
    <mergeCell ref="R60:S60"/>
    <mergeCell ref="P64:Q64"/>
    <mergeCell ref="AA81:AB81"/>
    <mergeCell ref="AA74:AB74"/>
    <mergeCell ref="Q80:S80"/>
    <mergeCell ref="T80:V80"/>
    <mergeCell ref="Y77:Z77"/>
    <mergeCell ref="W77:X77"/>
    <mergeCell ref="Q68:S70"/>
    <mergeCell ref="AA64:AF64"/>
    <mergeCell ref="AA63:AF63"/>
    <mergeCell ref="V63:Z63"/>
    <mergeCell ref="V64:Z64"/>
    <mergeCell ref="AA60:AF60"/>
    <mergeCell ref="AA75:AB75"/>
    <mergeCell ref="Y75:Z75"/>
    <mergeCell ref="W75:X75"/>
    <mergeCell ref="W74:X74"/>
    <mergeCell ref="Y74:Z74"/>
    <mergeCell ref="AC71:AD71"/>
    <mergeCell ref="AC81:AD81"/>
    <mergeCell ref="L64:M64"/>
    <mergeCell ref="D60:E60"/>
    <mergeCell ref="L59:M59"/>
    <mergeCell ref="F64:G64"/>
    <mergeCell ref="H62:I62"/>
    <mergeCell ref="J63:K63"/>
    <mergeCell ref="P57:U57"/>
    <mergeCell ref="T63:U63"/>
    <mergeCell ref="T64:U64"/>
    <mergeCell ref="R59:S59"/>
    <mergeCell ref="T61:U61"/>
    <mergeCell ref="N64:O64"/>
    <mergeCell ref="R63:S63"/>
    <mergeCell ref="R62:S62"/>
    <mergeCell ref="P59:Q59"/>
    <mergeCell ref="S46:T46"/>
    <mergeCell ref="O45:P45"/>
    <mergeCell ref="Q45:R45"/>
    <mergeCell ref="S45:T45"/>
    <mergeCell ref="M37:N37"/>
    <mergeCell ref="M38:N38"/>
    <mergeCell ref="M39:N39"/>
    <mergeCell ref="S38:T38"/>
    <mergeCell ref="S33:T33"/>
    <mergeCell ref="S39:T39"/>
    <mergeCell ref="S37:T37"/>
    <mergeCell ref="S49:T49"/>
    <mergeCell ref="Q51:R51"/>
    <mergeCell ref="AA31:AB32"/>
    <mergeCell ref="S31:T32"/>
    <mergeCell ref="W31:X32"/>
    <mergeCell ref="Y31:Z32"/>
    <mergeCell ref="M35:N35"/>
    <mergeCell ref="M36:N36"/>
    <mergeCell ref="O31:P32"/>
    <mergeCell ref="O36:P36"/>
    <mergeCell ref="Q36:R36"/>
    <mergeCell ref="Q33:R33"/>
    <mergeCell ref="S36:T36"/>
    <mergeCell ref="Q35:R35"/>
    <mergeCell ref="S35:T35"/>
    <mergeCell ref="U31:V32"/>
    <mergeCell ref="U33:V33"/>
    <mergeCell ref="U35:V35"/>
    <mergeCell ref="U36:V36"/>
    <mergeCell ref="AA37:AB37"/>
    <mergeCell ref="M33:N33"/>
    <mergeCell ref="M34:N34"/>
    <mergeCell ref="S40:T40"/>
    <mergeCell ref="Q46:R46"/>
    <mergeCell ref="U38:V38"/>
    <mergeCell ref="S34:T34"/>
    <mergeCell ref="AA35:AB35"/>
    <mergeCell ref="W35:X35"/>
    <mergeCell ref="Y35:Z35"/>
    <mergeCell ref="AA33:AB33"/>
    <mergeCell ref="U34:V34"/>
    <mergeCell ref="W34:X34"/>
    <mergeCell ref="AC42:AF42"/>
    <mergeCell ref="W39:X39"/>
    <mergeCell ref="Y39:Z39"/>
    <mergeCell ref="AA39:AB39"/>
    <mergeCell ref="Y38:Z38"/>
    <mergeCell ref="AA38:AB38"/>
    <mergeCell ref="W36:X36"/>
    <mergeCell ref="Y36:Z36"/>
    <mergeCell ref="AA36:AB36"/>
    <mergeCell ref="W38:X38"/>
    <mergeCell ref="AC43:AC44"/>
    <mergeCell ref="AD43:AD44"/>
    <mergeCell ref="AE43:AE44"/>
    <mergeCell ref="AF43:AF44"/>
    <mergeCell ref="U42:AB42"/>
    <mergeCell ref="Y51:Z51"/>
    <mergeCell ref="AA51:AB51"/>
    <mergeCell ref="Y45:Z45"/>
    <mergeCell ref="AA45:AB45"/>
    <mergeCell ref="Y46:Z46"/>
    <mergeCell ref="AA46:AB46"/>
    <mergeCell ref="Y47:Z47"/>
    <mergeCell ref="AA47:AB47"/>
    <mergeCell ref="Y43:Z44"/>
    <mergeCell ref="AA43:AB44"/>
    <mergeCell ref="Y48:Z48"/>
    <mergeCell ref="U51:V51"/>
    <mergeCell ref="W51:X51"/>
    <mergeCell ref="W43:X44"/>
    <mergeCell ref="U43:V44"/>
    <mergeCell ref="U45:V45"/>
    <mergeCell ref="W45:X45"/>
    <mergeCell ref="B84:G84"/>
    <mergeCell ref="AA48:AB48"/>
    <mergeCell ref="Y49:Z49"/>
    <mergeCell ref="AA49:AB49"/>
    <mergeCell ref="B67:AE67"/>
    <mergeCell ref="W50:X50"/>
    <mergeCell ref="Y52:Z52"/>
    <mergeCell ref="M50:N50"/>
    <mergeCell ref="O50:P50"/>
    <mergeCell ref="AA59:AF59"/>
    <mergeCell ref="N59:O59"/>
    <mergeCell ref="P61:Q61"/>
    <mergeCell ref="L65:M65"/>
    <mergeCell ref="F61:G61"/>
    <mergeCell ref="N60:O60"/>
    <mergeCell ref="D56:E58"/>
    <mergeCell ref="J60:K60"/>
    <mergeCell ref="N57:O58"/>
    <mergeCell ref="P58:Q58"/>
    <mergeCell ref="J56:K58"/>
    <mergeCell ref="N68:P70"/>
    <mergeCell ref="H59:I59"/>
    <mergeCell ref="L62:M62"/>
    <mergeCell ref="L63:M63"/>
    <mergeCell ref="AA52:AB52"/>
    <mergeCell ref="N62:O62"/>
    <mergeCell ref="J62:K62"/>
    <mergeCell ref="J61:K61"/>
    <mergeCell ref="D62:E62"/>
    <mergeCell ref="Y50:Z50"/>
    <mergeCell ref="AA50:AB50"/>
    <mergeCell ref="U46:V46"/>
    <mergeCell ref="W46:X46"/>
    <mergeCell ref="L57:M58"/>
    <mergeCell ref="U52:V52"/>
    <mergeCell ref="W52:X52"/>
    <mergeCell ref="W49:X49"/>
    <mergeCell ref="L60:M60"/>
    <mergeCell ref="B49:L49"/>
    <mergeCell ref="U48:V48"/>
    <mergeCell ref="W48:X48"/>
    <mergeCell ref="U49:V49"/>
    <mergeCell ref="U47:V47"/>
    <mergeCell ref="W47:X47"/>
    <mergeCell ref="V61:Z61"/>
    <mergeCell ref="M49:N49"/>
    <mergeCell ref="O49:P49"/>
    <mergeCell ref="Q49:R49"/>
  </mergeCells>
  <phoneticPr fontId="3" type="noConversion"/>
  <pageMargins left="0.11811023622047245" right="0" top="0" bottom="0" header="0.31496062992125984" footer="0.31496062992125984"/>
  <pageSetup paperSize="9" scale="69" orientation="landscape" verticalDpi="1200" r:id="rId1"/>
  <headerFooter alignWithMargins="0"/>
  <rowBreaks count="1" manualBreakCount="1">
    <brk id="53" max="40" man="1"/>
  </rowBreaks>
  <colBreaks count="1" manualBreakCount="1">
    <brk id="40" max="86" man="1"/>
  </colBreaks>
  <ignoredErrors>
    <ignoredError sqref="AE40:AF40 M39" formulaRange="1"/>
    <ignoredError sqref="S40:T40" evalError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14</vt:i4>
      </vt:variant>
    </vt:vector>
  </HeadingPairs>
  <TitlesOfParts>
    <vt:vector size="29" baseType="lpstr">
      <vt:lpstr>Осн фін показн (кварт)</vt:lpstr>
      <vt:lpstr>Осн. фін. пок.(річн.)</vt:lpstr>
      <vt:lpstr>1.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дод 5 інф щодо діяльн</vt:lpstr>
      <vt:lpstr>дод 2 претенз позовн робота</vt:lpstr>
      <vt:lpstr>дод 4 відом про нерух майно</vt:lpstr>
      <vt:lpstr>дод 6 відшкод тарифів</vt:lpstr>
      <vt:lpstr>розшифровка</vt:lpstr>
      <vt:lpstr>Лист1</vt:lpstr>
      <vt:lpstr>' V. Коефіцієнти'!Заголовки_для_печати</vt:lpstr>
      <vt:lpstr>'1.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пок.(річн.)'!Заголовки_для_печати</vt:lpstr>
      <vt:lpstr>' V. Коефіцієнти'!Область_печати</vt:lpstr>
      <vt:lpstr>'1. Фін результат'!Область_печати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 фін показн (кварт)'!Область_печати</vt:lpstr>
      <vt:lpstr>'Осн. фін. пок.(річн.)'!Область_печати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</cp:lastModifiedBy>
  <cp:lastPrinted>2023-07-27T13:44:40Z</cp:lastPrinted>
  <dcterms:created xsi:type="dcterms:W3CDTF">2003-03-13T16:00:22Z</dcterms:created>
  <dcterms:modified xsi:type="dcterms:W3CDTF">2023-10-30T13:48:58Z</dcterms:modified>
</cp:coreProperties>
</file>