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на портал відкритих\24 Економіка\!Виконання ФП 4кв рік\КП БМР ЖЕК №1\"/>
    </mc:Choice>
  </mc:AlternateContent>
  <bookViews>
    <workbookView xWindow="0" yWindow="0" windowWidth="19200" windowHeight="11580" tabRatio="956" activeTab="2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Розшифровки" sheetId="25" r:id="rId14"/>
    <sheet name="Звіт" sheetId="2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[7]Inform!$E$6</definedName>
    <definedName name="ClDate_21">[8]Inform!$E$6</definedName>
    <definedName name="ClDate_25">[8]Inform!$E$6</definedName>
    <definedName name="ClDate_6">[9]Inform!$E$6</definedName>
    <definedName name="CompName">[7]Inform!$F$2</definedName>
    <definedName name="CompName_21">[8]Inform!$F$2</definedName>
    <definedName name="CompName_25">[8]Inform!$F$2</definedName>
    <definedName name="CompName_6">[9]Inform!$F$2</definedName>
    <definedName name="CompNameE">[7]Inform!$G$2</definedName>
    <definedName name="CompNameE_21">[8]Inform!$G$2</definedName>
    <definedName name="CompNameE_25">[8]Inform!$G$2</definedName>
    <definedName name="CompNameE_6">[9]Inform!$G$2</definedName>
    <definedName name="Cost_Category_National_ID">#REF!</definedName>
    <definedName name="Cе511">#REF!</definedName>
    <definedName name="d">'[10]МТР Газ України'!$B$4</definedName>
    <definedName name="dCPIb">[11]попер_роз!#REF!</definedName>
    <definedName name="dPPIb">[11]попер_роз!#REF!</definedName>
    <definedName name="ds">'[12]7  Інші витрати'!#REF!</definedName>
    <definedName name="Fact_Type_ID">#REF!</definedName>
    <definedName name="G">'[13]МТР Газ України'!$B$1</definedName>
    <definedName name="ij1sssss">'[14]7  Інші витрати'!#REF!</definedName>
    <definedName name="LastItem">[15]Лист1!$A$1</definedName>
    <definedName name="Load">'[16]МТР Газ України'!$B$4</definedName>
    <definedName name="Load_ID">'[17]МТР Газ України'!$B$4</definedName>
    <definedName name="Load_ID_10">'[18]7  Інші витрати'!#REF!</definedName>
    <definedName name="Load_ID_11">'[19]МТР Газ України'!$B$4</definedName>
    <definedName name="Load_ID_12">'[19]МТР Газ України'!$B$4</definedName>
    <definedName name="Load_ID_13">'[19]МТР Газ України'!$B$4</definedName>
    <definedName name="Load_ID_14">'[19]МТР Газ України'!$B$4</definedName>
    <definedName name="Load_ID_15">'[19]МТР Газ України'!$B$4</definedName>
    <definedName name="Load_ID_16">'[19]МТР Газ України'!$B$4</definedName>
    <definedName name="Load_ID_17">'[19]МТР Газ України'!$B$4</definedName>
    <definedName name="Load_ID_18">'[20]МТР Газ України'!$B$4</definedName>
    <definedName name="Load_ID_19">'[21]МТР Газ України'!$B$4</definedName>
    <definedName name="Load_ID_20">'[20]МТР Газ України'!$B$4</definedName>
    <definedName name="Load_ID_200">'[16]МТР Газ України'!$B$4</definedName>
    <definedName name="Load_ID_21">'[22]МТР Газ України'!$B$4</definedName>
    <definedName name="Load_ID_23">'[21]МТР Газ України'!$B$4</definedName>
    <definedName name="Load_ID_25">'[22]МТР Газ України'!$B$4</definedName>
    <definedName name="Load_ID_542">'[23]МТР Газ України'!$B$4</definedName>
    <definedName name="Load_ID_6">'[19]МТР Газ України'!$B$4</definedName>
    <definedName name="OpDate">[7]Inform!$E$5</definedName>
    <definedName name="OpDate_21">[8]Inform!$E$5</definedName>
    <definedName name="OpDate_25">[8]Inform!$E$5</definedName>
    <definedName name="OpDate_6">[9]Inform!$E$5</definedName>
    <definedName name="QR">[24]Inform!$E$5</definedName>
    <definedName name="qw">[5]Inform!$E$5</definedName>
    <definedName name="qwert">[5]Inform!$G$2</definedName>
    <definedName name="qwerty">'[4]МТР Газ України'!$B$4</definedName>
    <definedName name="ShowFil">[15]!ShowFil</definedName>
    <definedName name="SU_ID">#REF!</definedName>
    <definedName name="Time_ID">'[17]МТР Газ України'!$B$1</definedName>
    <definedName name="Time_ID_10">'[18]7  Інші витрати'!#REF!</definedName>
    <definedName name="Time_ID_11">'[19]МТР Газ України'!$B$1</definedName>
    <definedName name="Time_ID_12">'[19]МТР Газ України'!$B$1</definedName>
    <definedName name="Time_ID_13">'[19]МТР Газ України'!$B$1</definedName>
    <definedName name="Time_ID_14">'[19]МТР Газ України'!$B$1</definedName>
    <definedName name="Time_ID_15">'[19]МТР Газ України'!$B$1</definedName>
    <definedName name="Time_ID_16">'[19]МТР Газ України'!$B$1</definedName>
    <definedName name="Time_ID_17">'[19]МТР Газ України'!$B$1</definedName>
    <definedName name="Time_ID_18">'[20]МТР Газ України'!$B$1</definedName>
    <definedName name="Time_ID_19">'[21]МТР Газ України'!$B$1</definedName>
    <definedName name="Time_ID_20">'[20]МТР Газ України'!$B$1</definedName>
    <definedName name="Time_ID_21">'[22]МТР Газ України'!$B$1</definedName>
    <definedName name="Time_ID_23">'[21]МТР Газ України'!$B$1</definedName>
    <definedName name="Time_ID_25">'[22]МТР Газ України'!$B$1</definedName>
    <definedName name="Time_ID_6">'[19]МТР Газ України'!$B$1</definedName>
    <definedName name="Time_ID0">'[17]МТР Газ України'!$F$1</definedName>
    <definedName name="Time_ID0_10">'[18]7  Інші витрати'!#REF!</definedName>
    <definedName name="Time_ID0_11">'[19]МТР Газ України'!$F$1</definedName>
    <definedName name="Time_ID0_12">'[19]МТР Газ України'!$F$1</definedName>
    <definedName name="Time_ID0_13">'[19]МТР Газ України'!$F$1</definedName>
    <definedName name="Time_ID0_14">'[19]МТР Газ України'!$F$1</definedName>
    <definedName name="Time_ID0_15">'[19]МТР Газ України'!$F$1</definedName>
    <definedName name="Time_ID0_16">'[19]МТР Газ України'!$F$1</definedName>
    <definedName name="Time_ID0_17">'[19]МТР Газ України'!$F$1</definedName>
    <definedName name="Time_ID0_18">'[20]МТР Газ України'!$F$1</definedName>
    <definedName name="Time_ID0_19">'[21]МТР Газ України'!$F$1</definedName>
    <definedName name="Time_ID0_20">'[20]МТР Газ України'!$F$1</definedName>
    <definedName name="Time_ID0_21">'[22]МТР Газ України'!$F$1</definedName>
    <definedName name="Time_ID0_23">'[21]МТР Газ України'!$F$1</definedName>
    <definedName name="Time_ID0_25">'[22]МТР Газ України'!$F$1</definedName>
    <definedName name="Time_ID0_6">'[19]МТР Газ України'!$F$1</definedName>
    <definedName name="ttttttt">#REF!</definedName>
    <definedName name="Unit">[7]Inform!$E$38</definedName>
    <definedName name="Unit_21">[8]Inform!$E$38</definedName>
    <definedName name="Unit_25">[8]Inform!$E$38</definedName>
    <definedName name="Unit_6">[9]Inform!$E$38</definedName>
    <definedName name="WQER">'[25]МТР Газ України'!$B$4</definedName>
    <definedName name="wr">'[25]МТР Газ України'!$B$4</definedName>
    <definedName name="yyyy">#REF!</definedName>
    <definedName name="zx">'[4]МТР Газ України'!$F$1</definedName>
    <definedName name="zxc">[5]Inform!$E$38</definedName>
    <definedName name="а">'[14]7  Інші витрати'!#REF!</definedName>
    <definedName name="ав">#REF!</definedName>
    <definedName name="аен">'[25]МТР Газ України'!$B$4</definedName>
    <definedName name="_xlnm.Database">'[26]Ener '!$A$1:$G$2645</definedName>
    <definedName name="в">'[27]МТР Газ України'!$F$1</definedName>
    <definedName name="ватт">'[28]БАЗА  '!#REF!</definedName>
    <definedName name="Д">'[16]МТР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'[29]1993'!$A$1:$IV$3,'[29]1993'!$A$1:$A$65536</definedName>
    <definedName name="і">[31]Inform!$F$2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'[13]МТР Газ України'!$B$1</definedName>
    <definedName name="іцу">[24]Inform!$G$2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інфо_1'!$A$1:$O$73</definedName>
    <definedName name="_xlnm.Print_Area" localSheetId="8">'6.2. Інша інфо_2'!$A$1:$AO$87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(кварт)'!$A$1:$H$57</definedName>
    <definedName name="_xlnm.Print_Area" localSheetId="1">'Осн. фін. пок.(річн.)'!$A$1:$G$33</definedName>
    <definedName name="п">'[14]7  Інші витрати'!#REF!</definedName>
    <definedName name="пдв">'[16]МТР Газ України'!$B$4</definedName>
    <definedName name="пдв_утг">'[16]МТР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[32]Inform!$E$6</definedName>
    <definedName name="р">#REF!</definedName>
    <definedName name="т">[33]Inform!$E$6</definedName>
    <definedName name="тариф">[34]Inform!$G$2</definedName>
    <definedName name="уйцукйцуйу">#REF!</definedName>
    <definedName name="уке">[35]Inform!$G$2</definedName>
    <definedName name="УТГ">'[16]МТР Газ України'!$B$4</definedName>
    <definedName name="фів">'[25]МТР Газ України'!$B$4</definedName>
    <definedName name="фіваіф">'[30]7  Інші витрати'!#REF!</definedName>
    <definedName name="фф">'[27]МТР Газ України'!$F$1</definedName>
    <definedName name="ц">'[14]7  Інші витрати'!#REF!</definedName>
    <definedName name="ччч">'[36]БАЗА  '!#REF!</definedName>
    <definedName name="ш">#REF!</definedName>
  </definedNames>
  <calcPr calcId="152511" fullCalcOnLoad="1"/>
</workbook>
</file>

<file path=xl/calcChain.xml><?xml version="1.0" encoding="utf-8"?>
<calcChain xmlns="http://schemas.openxmlformats.org/spreadsheetml/2006/main">
  <c r="E43" i="10" l="1"/>
  <c r="E5" i="24"/>
  <c r="F5" i="24" s="1"/>
  <c r="H43" i="10"/>
  <c r="D61" i="25"/>
  <c r="L47" i="10"/>
  <c r="I48" i="10"/>
  <c r="J31" i="10"/>
  <c r="L31" i="10" s="1"/>
  <c r="J30" i="10"/>
  <c r="N30" i="10" s="1"/>
  <c r="J28" i="10"/>
  <c r="L28" i="10"/>
  <c r="J26" i="10"/>
  <c r="H32" i="10"/>
  <c r="H31" i="10"/>
  <c r="H30" i="10"/>
  <c r="H28" i="10"/>
  <c r="H27" i="10"/>
  <c r="H26" i="10"/>
  <c r="L26" i="10" s="1"/>
  <c r="D32" i="10"/>
  <c r="D31" i="10"/>
  <c r="D30" i="10"/>
  <c r="D28" i="10"/>
  <c r="D27" i="10"/>
  <c r="D26" i="10"/>
  <c r="B32" i="10"/>
  <c r="B31" i="10"/>
  <c r="B30" i="10"/>
  <c r="B28" i="10"/>
  <c r="B27" i="10"/>
  <c r="B26" i="10"/>
  <c r="E43" i="26"/>
  <c r="E37" i="26"/>
  <c r="E46" i="26" s="1"/>
  <c r="E9" i="26"/>
  <c r="E22" i="26" s="1"/>
  <c r="G70" i="18"/>
  <c r="AD34" i="9"/>
  <c r="AD35" i="9"/>
  <c r="AD47" i="9" s="1"/>
  <c r="AE47" i="9" s="1"/>
  <c r="D74" i="25"/>
  <c r="F7" i="18"/>
  <c r="D7" i="18"/>
  <c r="K42" i="18"/>
  <c r="K43" i="18"/>
  <c r="C32" i="18"/>
  <c r="E32" i="18"/>
  <c r="D34" i="18"/>
  <c r="G34" i="18"/>
  <c r="H34" i="18"/>
  <c r="D35" i="18"/>
  <c r="G35" i="18"/>
  <c r="H35" i="18"/>
  <c r="D36" i="18"/>
  <c r="G36" i="18"/>
  <c r="H36" i="18"/>
  <c r="D37" i="18"/>
  <c r="G37" i="18"/>
  <c r="H37" i="18"/>
  <c r="D38" i="18"/>
  <c r="G38" i="18"/>
  <c r="H38" i="18"/>
  <c r="D39" i="18"/>
  <c r="G39" i="18"/>
  <c r="H39" i="18"/>
  <c r="D40" i="18"/>
  <c r="G40" i="18"/>
  <c r="H40" i="18"/>
  <c r="C41" i="18"/>
  <c r="E41" i="18"/>
  <c r="D32" i="20"/>
  <c r="D88" i="2"/>
  <c r="D21" i="2"/>
  <c r="D16" i="20" s="1"/>
  <c r="D8" i="2"/>
  <c r="C21" i="2"/>
  <c r="C48" i="20"/>
  <c r="F51" i="20"/>
  <c r="F48" i="20"/>
  <c r="D46" i="25"/>
  <c r="D27" i="25"/>
  <c r="D6" i="25"/>
  <c r="D10" i="3"/>
  <c r="D13" i="18"/>
  <c r="C13" i="18"/>
  <c r="D29" i="20"/>
  <c r="C52" i="2"/>
  <c r="C75" i="2"/>
  <c r="C18" i="20" s="1"/>
  <c r="AC34" i="9"/>
  <c r="AE34" i="9" s="1"/>
  <c r="AE39" i="9" s="1"/>
  <c r="H73" i="10"/>
  <c r="G50" i="20"/>
  <c r="D35" i="20"/>
  <c r="D28" i="20"/>
  <c r="D49" i="2"/>
  <c r="D44" i="2" s="1"/>
  <c r="AC35" i="9"/>
  <c r="AE35" i="9"/>
  <c r="H17" i="10"/>
  <c r="H25" i="10" s="1"/>
  <c r="E68" i="18"/>
  <c r="G15" i="21"/>
  <c r="F15" i="21"/>
  <c r="F12" i="21"/>
  <c r="F11" i="21"/>
  <c r="E12" i="21"/>
  <c r="E11" i="21"/>
  <c r="E8" i="21"/>
  <c r="D12" i="21"/>
  <c r="D11" i="21"/>
  <c r="C10" i="21"/>
  <c r="D10" i="21" s="1"/>
  <c r="E10" i="21" s="1"/>
  <c r="F10" i="21" s="1"/>
  <c r="E57" i="18"/>
  <c r="E48" i="20"/>
  <c r="H48" i="20" s="1"/>
  <c r="D45" i="20"/>
  <c r="D13" i="22"/>
  <c r="AD36" i="9"/>
  <c r="AD48" i="9"/>
  <c r="AE48" i="9" s="1"/>
  <c r="F26" i="10"/>
  <c r="C51" i="20"/>
  <c r="C40" i="22"/>
  <c r="D90" i="25"/>
  <c r="N20" i="10"/>
  <c r="N8" i="9"/>
  <c r="D13" i="10"/>
  <c r="C7" i="18"/>
  <c r="C19" i="18" s="1"/>
  <c r="C96" i="25"/>
  <c r="B96" i="25"/>
  <c r="F10" i="24"/>
  <c r="C10" i="24"/>
  <c r="C84" i="22"/>
  <c r="A84" i="22"/>
  <c r="O82" i="9"/>
  <c r="I132" i="23"/>
  <c r="B132" i="23"/>
  <c r="F18" i="21"/>
  <c r="A18" i="21"/>
  <c r="B82" i="9"/>
  <c r="F13" i="11"/>
  <c r="A13" i="11"/>
  <c r="F16" i="3"/>
  <c r="A16" i="3"/>
  <c r="F75" i="18"/>
  <c r="A75" i="18"/>
  <c r="F33" i="19"/>
  <c r="A33" i="19"/>
  <c r="F90" i="2"/>
  <c r="A90" i="2"/>
  <c r="D54" i="20"/>
  <c r="E10" i="11" s="1"/>
  <c r="D42" i="20" s="1"/>
  <c r="D50" i="20"/>
  <c r="D51" i="20"/>
  <c r="D47" i="20"/>
  <c r="D46" i="20"/>
  <c r="E11" i="11" s="1"/>
  <c r="L19" i="10"/>
  <c r="G10" i="2"/>
  <c r="G9" i="2"/>
  <c r="D33" i="25"/>
  <c r="AC46" i="9"/>
  <c r="AC51" i="9" s="1"/>
  <c r="C57" i="18"/>
  <c r="C8" i="2"/>
  <c r="C17" i="2"/>
  <c r="C15" i="20" s="1"/>
  <c r="AD39" i="9"/>
  <c r="D72" i="25"/>
  <c r="D64" i="25"/>
  <c r="D57" i="25"/>
  <c r="D8" i="19"/>
  <c r="F32" i="10"/>
  <c r="F31" i="10"/>
  <c r="F30" i="10"/>
  <c r="F28" i="10"/>
  <c r="F27" i="10"/>
  <c r="D49" i="18"/>
  <c r="D47" i="18"/>
  <c r="D19" i="19"/>
  <c r="D30" i="20" s="1"/>
  <c r="D9" i="19"/>
  <c r="D11" i="19"/>
  <c r="D12" i="19"/>
  <c r="D13" i="19"/>
  <c r="D56" i="2"/>
  <c r="D55" i="2"/>
  <c r="D54" i="2"/>
  <c r="D52" i="2" s="1"/>
  <c r="D75" i="2" s="1"/>
  <c r="D18" i="20" s="1"/>
  <c r="D53" i="2"/>
  <c r="C44" i="2"/>
  <c r="C17" i="20"/>
  <c r="D11" i="11"/>
  <c r="G11" i="11"/>
  <c r="F11" i="11"/>
  <c r="G10" i="11"/>
  <c r="F42" i="20" s="1"/>
  <c r="F10" i="11"/>
  <c r="E42" i="20" s="1"/>
  <c r="D10" i="11"/>
  <c r="C42" i="20" s="1"/>
  <c r="N24" i="10"/>
  <c r="D15" i="25"/>
  <c r="D23" i="22"/>
  <c r="D10" i="22"/>
  <c r="C10" i="22"/>
  <c r="C23" i="22"/>
  <c r="C13" i="22"/>
  <c r="N73" i="10"/>
  <c r="E45" i="18"/>
  <c r="D45" i="18"/>
  <c r="C45" i="18"/>
  <c r="F45" i="18"/>
  <c r="G45" i="18" s="1"/>
  <c r="F13" i="18"/>
  <c r="F19" i="18" s="1"/>
  <c r="E13" i="18"/>
  <c r="E7" i="18"/>
  <c r="H7" i="18" s="1"/>
  <c r="C68" i="18"/>
  <c r="D77" i="2"/>
  <c r="D76" i="2"/>
  <c r="D20" i="20" s="1"/>
  <c r="L43" i="10"/>
  <c r="D17" i="10"/>
  <c r="D25" i="10" s="1"/>
  <c r="H21" i="10"/>
  <c r="D21" i="10"/>
  <c r="D29" i="10" s="1"/>
  <c r="F21" i="10"/>
  <c r="F17" i="10"/>
  <c r="B21" i="10"/>
  <c r="B29" i="10" s="1"/>
  <c r="B17" i="10"/>
  <c r="B25" i="10" s="1"/>
  <c r="J13" i="10"/>
  <c r="N13" i="10" s="1"/>
  <c r="H13" i="10"/>
  <c r="F13" i="10"/>
  <c r="F25" i="10" s="1"/>
  <c r="B13" i="10"/>
  <c r="N14" i="10"/>
  <c r="N15" i="10"/>
  <c r="N16" i="10"/>
  <c r="N19" i="10"/>
  <c r="N22" i="10"/>
  <c r="H9" i="3"/>
  <c r="H10" i="3"/>
  <c r="H12" i="3"/>
  <c r="H13" i="3"/>
  <c r="H14" i="3"/>
  <c r="H69" i="18"/>
  <c r="H70" i="18"/>
  <c r="H71" i="18"/>
  <c r="G59" i="18"/>
  <c r="G60" i="18"/>
  <c r="G61" i="18"/>
  <c r="G62" i="18"/>
  <c r="G63" i="18"/>
  <c r="G64" i="18"/>
  <c r="G65" i="18"/>
  <c r="G66" i="18"/>
  <c r="G67" i="18"/>
  <c r="H59" i="18"/>
  <c r="H60" i="18"/>
  <c r="H61" i="18"/>
  <c r="H62" i="18"/>
  <c r="H63" i="18"/>
  <c r="H64" i="18"/>
  <c r="H65" i="18"/>
  <c r="H66" i="18"/>
  <c r="H67" i="18"/>
  <c r="H46" i="18"/>
  <c r="H47" i="18"/>
  <c r="H48" i="18"/>
  <c r="H49" i="18"/>
  <c r="H50" i="18"/>
  <c r="H51" i="18"/>
  <c r="H52" i="18"/>
  <c r="H53" i="18"/>
  <c r="H54" i="18"/>
  <c r="H55" i="18"/>
  <c r="H56" i="18"/>
  <c r="H45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4" i="18"/>
  <c r="H15" i="18"/>
  <c r="H16" i="18"/>
  <c r="H17" i="18"/>
  <c r="H18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9" i="20"/>
  <c r="H50" i="20"/>
  <c r="H52" i="20"/>
  <c r="H53" i="20"/>
  <c r="H54" i="20"/>
  <c r="H45" i="20"/>
  <c r="F35" i="20"/>
  <c r="E35" i="20"/>
  <c r="H35" i="20"/>
  <c r="H14" i="2"/>
  <c r="G14" i="2"/>
  <c r="D21" i="20"/>
  <c r="G14" i="3"/>
  <c r="D25" i="19"/>
  <c r="D20" i="19" s="1"/>
  <c r="H19" i="2"/>
  <c r="E8" i="2"/>
  <c r="E17" i="2" s="1"/>
  <c r="G25" i="18"/>
  <c r="G26" i="18"/>
  <c r="G27" i="18"/>
  <c r="G28" i="18"/>
  <c r="G8" i="18"/>
  <c r="G9" i="18"/>
  <c r="G10" i="18"/>
  <c r="G11" i="18"/>
  <c r="G12" i="18"/>
  <c r="E78" i="2"/>
  <c r="C78" i="2"/>
  <c r="E21" i="2"/>
  <c r="E16" i="20" s="1"/>
  <c r="E44" i="2"/>
  <c r="E17" i="20" s="1"/>
  <c r="E52" i="2"/>
  <c r="E75" i="2" s="1"/>
  <c r="F21" i="2"/>
  <c r="F16" i="20" s="1"/>
  <c r="F44" i="2"/>
  <c r="F17" i="20"/>
  <c r="H17" i="20" s="1"/>
  <c r="F52" i="2"/>
  <c r="H52" i="2" s="1"/>
  <c r="L45" i="10"/>
  <c r="L44" i="10"/>
  <c r="F8" i="21"/>
  <c r="G8" i="21"/>
  <c r="G10" i="21" s="1"/>
  <c r="E25" i="19"/>
  <c r="E20" i="19" s="1"/>
  <c r="F25" i="19"/>
  <c r="F20" i="19" s="1"/>
  <c r="C25" i="19"/>
  <c r="C20" i="19" s="1"/>
  <c r="F25" i="20"/>
  <c r="N10" i="9"/>
  <c r="N9" i="9"/>
  <c r="N13" i="9" s="1"/>
  <c r="AD50" i="9"/>
  <c r="AD49" i="9"/>
  <c r="AE49" i="9" s="1"/>
  <c r="AC50" i="9"/>
  <c r="AE50" i="9" s="1"/>
  <c r="AC49" i="9"/>
  <c r="AC48" i="9"/>
  <c r="AC47" i="9"/>
  <c r="W39" i="9"/>
  <c r="Y39" i="9" s="1"/>
  <c r="U39" i="9"/>
  <c r="O39" i="9"/>
  <c r="Q39" i="9" s="1"/>
  <c r="M39" i="9"/>
  <c r="W51" i="9"/>
  <c r="U51" i="9"/>
  <c r="Y51" i="9" s="1"/>
  <c r="Y50" i="9"/>
  <c r="Y49" i="9"/>
  <c r="Y48" i="9"/>
  <c r="Y47" i="9"/>
  <c r="Y46" i="9"/>
  <c r="O51" i="9"/>
  <c r="M51" i="9"/>
  <c r="Q51" i="9" s="1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7" i="9"/>
  <c r="AE38" i="9"/>
  <c r="C35" i="20"/>
  <c r="G37" i="20"/>
  <c r="G36" i="20"/>
  <c r="G35" i="20"/>
  <c r="B20" i="20"/>
  <c r="C76" i="2"/>
  <c r="C20" i="20" s="1"/>
  <c r="E76" i="2"/>
  <c r="E20" i="20" s="1"/>
  <c r="F76" i="2"/>
  <c r="G76" i="2" s="1"/>
  <c r="G54" i="20"/>
  <c r="G53" i="20"/>
  <c r="G52" i="20"/>
  <c r="E51" i="20"/>
  <c r="H51" i="20" s="1"/>
  <c r="G49" i="20"/>
  <c r="G47" i="20"/>
  <c r="G46" i="20"/>
  <c r="G45" i="20"/>
  <c r="B39" i="20"/>
  <c r="B33" i="20"/>
  <c r="F32" i="20"/>
  <c r="E32" i="20"/>
  <c r="G32" i="20" s="1"/>
  <c r="C32" i="20"/>
  <c r="B32" i="20"/>
  <c r="B31" i="20"/>
  <c r="F30" i="20"/>
  <c r="G30" i="20" s="1"/>
  <c r="E30" i="20"/>
  <c r="H30" i="20"/>
  <c r="C30" i="20"/>
  <c r="F29" i="20"/>
  <c r="E29" i="20"/>
  <c r="H29" i="20"/>
  <c r="B29" i="20"/>
  <c r="F28" i="20"/>
  <c r="E28" i="20"/>
  <c r="H28" i="20"/>
  <c r="C28" i="20"/>
  <c r="B28" i="20"/>
  <c r="B24" i="20"/>
  <c r="E23" i="20"/>
  <c r="C23" i="20"/>
  <c r="B23" i="20"/>
  <c r="B22" i="20"/>
  <c r="F77" i="2"/>
  <c r="F21" i="20" s="1"/>
  <c r="E77" i="2"/>
  <c r="E21" i="20" s="1"/>
  <c r="C77" i="2"/>
  <c r="C21" i="20" s="1"/>
  <c r="B21" i="20"/>
  <c r="B19" i="20"/>
  <c r="B18" i="20"/>
  <c r="B17" i="20"/>
  <c r="B16" i="20"/>
  <c r="B15" i="20"/>
  <c r="B14" i="20"/>
  <c r="E13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A26" i="9"/>
  <c r="AC26" i="9" s="1"/>
  <c r="E8" i="3"/>
  <c r="G21" i="19"/>
  <c r="E88" i="2"/>
  <c r="G88" i="2" s="1"/>
  <c r="F88" i="2"/>
  <c r="H88" i="2" s="1"/>
  <c r="C88" i="2"/>
  <c r="K57" i="10"/>
  <c r="L23" i="10"/>
  <c r="L22" i="10"/>
  <c r="L16" i="10"/>
  <c r="L15" i="10"/>
  <c r="L14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N65" i="9" s="1"/>
  <c r="U13" i="9"/>
  <c r="R13" i="9"/>
  <c r="N12" i="9"/>
  <c r="N11" i="9"/>
  <c r="G13" i="3"/>
  <c r="G12" i="3"/>
  <c r="G10" i="3"/>
  <c r="G9" i="3"/>
  <c r="C8" i="3"/>
  <c r="C39" i="20" s="1"/>
  <c r="G71" i="18"/>
  <c r="G69" i="18"/>
  <c r="G56" i="18"/>
  <c r="G55" i="18"/>
  <c r="G54" i="18"/>
  <c r="G53" i="18"/>
  <c r="G52" i="18"/>
  <c r="G51" i="18"/>
  <c r="G50" i="18"/>
  <c r="G49" i="18"/>
  <c r="G48" i="18"/>
  <c r="G47" i="18"/>
  <c r="G46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" i="19"/>
  <c r="G87" i="2"/>
  <c r="G86" i="2"/>
  <c r="G85" i="2"/>
  <c r="G84" i="2"/>
  <c r="G83" i="2"/>
  <c r="G82" i="2"/>
  <c r="G81" i="2"/>
  <c r="G73" i="2"/>
  <c r="G69" i="2"/>
  <c r="G64" i="2"/>
  <c r="G63" i="2"/>
  <c r="G60" i="2"/>
  <c r="G59" i="2"/>
  <c r="G20" i="2"/>
  <c r="G19" i="2"/>
  <c r="G44" i="2"/>
  <c r="H77" i="2"/>
  <c r="F48" i="10"/>
  <c r="L48" i="10" s="1"/>
  <c r="E39" i="20"/>
  <c r="L13" i="10"/>
  <c r="H44" i="2"/>
  <c r="H15" i="2"/>
  <c r="H12" i="2"/>
  <c r="H10" i="2"/>
  <c r="H11" i="2"/>
  <c r="H13" i="2"/>
  <c r="G15" i="2"/>
  <c r="G12" i="2"/>
  <c r="H16" i="2"/>
  <c r="G11" i="2"/>
  <c r="G13" i="2"/>
  <c r="H9" i="2"/>
  <c r="G16" i="2"/>
  <c r="F8" i="2"/>
  <c r="F14" i="20" s="1"/>
  <c r="C29" i="20"/>
  <c r="H47" i="20"/>
  <c r="G52" i="2"/>
  <c r="F23" i="20"/>
  <c r="G23" i="20" s="1"/>
  <c r="G68" i="2"/>
  <c r="D23" i="20"/>
  <c r="E14" i="20"/>
  <c r="F12" i="11" s="1"/>
  <c r="E43" i="20" s="1"/>
  <c r="H23" i="20"/>
  <c r="G28" i="20"/>
  <c r="F78" i="2"/>
  <c r="H78" i="2" s="1"/>
  <c r="G7" i="2"/>
  <c r="F13" i="20"/>
  <c r="H7" i="2"/>
  <c r="D13" i="20"/>
  <c r="G13" i="20"/>
  <c r="L30" i="10"/>
  <c r="H58" i="18"/>
  <c r="F57" i="18"/>
  <c r="H57" i="18"/>
  <c r="F68" i="18"/>
  <c r="G68" i="18" s="1"/>
  <c r="G58" i="18"/>
  <c r="D57" i="18"/>
  <c r="D68" i="18"/>
  <c r="AE36" i="9"/>
  <c r="AC39" i="9"/>
  <c r="AD46" i="9"/>
  <c r="AE46" i="9" s="1"/>
  <c r="H25" i="19"/>
  <c r="C16" i="20"/>
  <c r="C79" i="2"/>
  <c r="D19" i="18"/>
  <c r="F75" i="2"/>
  <c r="H75" i="2" s="1"/>
  <c r="D78" i="2"/>
  <c r="D14" i="20"/>
  <c r="E12" i="11" s="1"/>
  <c r="D43" i="20" s="1"/>
  <c r="F18" i="20"/>
  <c r="H33" i="18"/>
  <c r="F32" i="18"/>
  <c r="H32" i="18" s="1"/>
  <c r="D32" i="18"/>
  <c r="G33" i="18"/>
  <c r="F41" i="18"/>
  <c r="G41" i="18"/>
  <c r="H41" i="18"/>
  <c r="H11" i="3"/>
  <c r="F8" i="3"/>
  <c r="G8" i="3"/>
  <c r="G11" i="3"/>
  <c r="D8" i="3"/>
  <c r="D39" i="20" s="1"/>
  <c r="F39" i="20"/>
  <c r="H39" i="20" s="1"/>
  <c r="G39" i="20"/>
  <c r="H8" i="3"/>
  <c r="C58" i="2"/>
  <c r="C67" i="2" s="1"/>
  <c r="C14" i="20"/>
  <c r="D12" i="11" s="1"/>
  <c r="C43" i="20" s="1"/>
  <c r="N26" i="10"/>
  <c r="H29" i="10"/>
  <c r="G32" i="18"/>
  <c r="G29" i="20"/>
  <c r="H13" i="20"/>
  <c r="F79" i="2"/>
  <c r="D17" i="2"/>
  <c r="D15" i="20"/>
  <c r="J21" i="10"/>
  <c r="J29" i="10" s="1"/>
  <c r="N31" i="10"/>
  <c r="N23" i="10"/>
  <c r="L24" i="10"/>
  <c r="J32" i="10"/>
  <c r="L32" i="10" s="1"/>
  <c r="N28" i="10"/>
  <c r="L18" i="10"/>
  <c r="N18" i="10"/>
  <c r="L20" i="10"/>
  <c r="J17" i="10"/>
  <c r="L17" i="10" s="1"/>
  <c r="J27" i="10"/>
  <c r="N32" i="10"/>
  <c r="J25" i="10"/>
  <c r="L25" i="10" s="1"/>
  <c r="N17" i="10"/>
  <c r="N27" i="10"/>
  <c r="L27" i="10"/>
  <c r="G57" i="18"/>
  <c r="D41" i="18"/>
  <c r="D72" i="18" s="1"/>
  <c r="D36" i="20" s="1"/>
  <c r="D48" i="20"/>
  <c r="G48" i="20"/>
  <c r="C72" i="18" l="1"/>
  <c r="C36" i="20" s="1"/>
  <c r="C73" i="18"/>
  <c r="C37" i="20" s="1"/>
  <c r="L29" i="10"/>
  <c r="N29" i="10"/>
  <c r="G12" i="11"/>
  <c r="F43" i="20" s="1"/>
  <c r="G14" i="20"/>
  <c r="H14" i="20"/>
  <c r="F31" i="19"/>
  <c r="H20" i="19"/>
  <c r="F31" i="20"/>
  <c r="G20" i="19"/>
  <c r="E58" i="2"/>
  <c r="E15" i="20"/>
  <c r="D79" i="2"/>
  <c r="D17" i="20"/>
  <c r="E31" i="19"/>
  <c r="E33" i="20" s="1"/>
  <c r="E31" i="20"/>
  <c r="H16" i="20"/>
  <c r="G16" i="20"/>
  <c r="G42" i="20"/>
  <c r="H42" i="20"/>
  <c r="C31" i="20"/>
  <c r="C31" i="19"/>
  <c r="C33" i="20" s="1"/>
  <c r="D58" i="2"/>
  <c r="C70" i="2"/>
  <c r="C22" i="20"/>
  <c r="AE51" i="9"/>
  <c r="H21" i="20"/>
  <c r="G21" i="20"/>
  <c r="E18" i="20"/>
  <c r="H18" i="20" s="1"/>
  <c r="G75" i="2"/>
  <c r="D31" i="20"/>
  <c r="D31" i="19"/>
  <c r="D33" i="20" s="1"/>
  <c r="F72" i="18"/>
  <c r="F73" i="18"/>
  <c r="H68" i="18"/>
  <c r="D73" i="18"/>
  <c r="D37" i="20" s="1"/>
  <c r="N21" i="10"/>
  <c r="G8" i="2"/>
  <c r="E19" i="18"/>
  <c r="H19" i="18" s="1"/>
  <c r="G78" i="2"/>
  <c r="H8" i="2"/>
  <c r="E79" i="2"/>
  <c r="G79" i="2" s="1"/>
  <c r="F29" i="10"/>
  <c r="F20" i="20"/>
  <c r="G25" i="19"/>
  <c r="H13" i="18"/>
  <c r="N25" i="10"/>
  <c r="AD51" i="9"/>
  <c r="L21" i="10"/>
  <c r="G13" i="18"/>
  <c r="F17" i="2"/>
  <c r="G21" i="2"/>
  <c r="H21" i="2"/>
  <c r="H76" i="2"/>
  <c r="C19" i="20"/>
  <c r="G17" i="20"/>
  <c r="H32" i="20"/>
  <c r="G7" i="18"/>
  <c r="G51" i="20"/>
  <c r="G77" i="2"/>
  <c r="E19" i="20" l="1"/>
  <c r="E67" i="2"/>
  <c r="H72" i="18"/>
  <c r="F36" i="20"/>
  <c r="G18" i="20"/>
  <c r="H31" i="19"/>
  <c r="G31" i="19"/>
  <c r="F33" i="20"/>
  <c r="F37" i="20"/>
  <c r="C14" i="19"/>
  <c r="C71" i="2"/>
  <c r="C24" i="20"/>
  <c r="H79" i="2"/>
  <c r="H31" i="20"/>
  <c r="G31" i="20"/>
  <c r="F15" i="20"/>
  <c r="H17" i="2"/>
  <c r="F58" i="2"/>
  <c r="G17" i="2"/>
  <c r="E72" i="18"/>
  <c r="E36" i="20" s="1"/>
  <c r="E73" i="18"/>
  <c r="E37" i="20" s="1"/>
  <c r="H20" i="20"/>
  <c r="G20" i="20"/>
  <c r="G19" i="18"/>
  <c r="G73" i="18" s="1"/>
  <c r="D67" i="2"/>
  <c r="D19" i="20"/>
  <c r="H43" i="20"/>
  <c r="G43" i="20"/>
  <c r="F67" i="2" l="1"/>
  <c r="G58" i="2"/>
  <c r="F19" i="20"/>
  <c r="H58" i="2"/>
  <c r="G72" i="18"/>
  <c r="H37" i="20"/>
  <c r="G15" i="20"/>
  <c r="H15" i="20"/>
  <c r="D7" i="11"/>
  <c r="C41" i="20" s="1"/>
  <c r="D8" i="11"/>
  <c r="C25" i="20" s="1"/>
  <c r="H73" i="18"/>
  <c r="E22" i="20"/>
  <c r="E70" i="2"/>
  <c r="D22" i="20"/>
  <c r="D70" i="2"/>
  <c r="H33" i="20"/>
  <c r="G33" i="20"/>
  <c r="H36" i="20"/>
  <c r="D71" i="2" l="1"/>
  <c r="D14" i="19"/>
  <c r="D24" i="20"/>
  <c r="G19" i="20"/>
  <c r="H19" i="20"/>
  <c r="E71" i="2"/>
  <c r="E24" i="20"/>
  <c r="E14" i="19"/>
  <c r="F70" i="2"/>
  <c r="G67" i="2"/>
  <c r="F22" i="20"/>
  <c r="H67" i="2"/>
  <c r="H22" i="20" l="1"/>
  <c r="G22" i="20"/>
  <c r="F7" i="11"/>
  <c r="E41" i="20" s="1"/>
  <c r="F8" i="11"/>
  <c r="E8" i="11"/>
  <c r="D25" i="20" s="1"/>
  <c r="E7" i="11"/>
  <c r="D41" i="20" s="1"/>
  <c r="F24" i="20"/>
  <c r="G70" i="2"/>
  <c r="F14" i="19"/>
  <c r="F71" i="2"/>
  <c r="G71" i="2" s="1"/>
  <c r="H70" i="2"/>
  <c r="H24" i="20" l="1"/>
  <c r="G24" i="20"/>
  <c r="G8" i="11"/>
  <c r="E25" i="20" s="1"/>
  <c r="G7" i="11"/>
  <c r="F41" i="20" s="1"/>
  <c r="G14" i="19"/>
  <c r="H14" i="19"/>
  <c r="G41" i="20" l="1"/>
  <c r="H41" i="20"/>
  <c r="H25" i="20"/>
  <c r="G25" i="20"/>
</calcChain>
</file>

<file path=xl/sharedStrings.xml><?xml version="1.0" encoding="utf-8"?>
<sst xmlns="http://schemas.openxmlformats.org/spreadsheetml/2006/main" count="2312" uniqueCount="997">
  <si>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</si>
  <si>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</si>
  <si>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</si>
  <si>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</si>
  <si>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</si>
  <si>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</si>
  <si>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</si>
  <si>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</si>
  <si>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Код рядка </t>
  </si>
  <si>
    <t>Усього доходів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</si>
  <si>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</si>
  <si>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</si>
  <si>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</si>
  <si>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</si>
  <si>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</si>
  <si>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</si>
  <si>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</si>
  <si>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</si>
  <si>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</si>
  <si>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</si>
  <si>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</si>
  <si>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</si>
  <si>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</si>
  <si>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</si>
  <si>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</si>
  <si>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</si>
  <si>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</si>
  <si>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</si>
  <si>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</si>
  <si>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</si>
  <si>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</si>
  <si>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</si>
  <si>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</si>
  <si>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</si>
  <si>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</si>
  <si>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</si>
  <si>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</si>
  <si>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</si>
  <si>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</si>
  <si>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</si>
  <si>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</si>
  <si>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</si>
  <si>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</si>
  <si>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</si>
  <si>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</si>
  <si>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</si>
  <si>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</si>
  <si>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</si>
  <si>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</si>
  <si>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</si>
  <si>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</si>
  <si>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</si>
  <si>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</si>
  <si>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</si>
  <si>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</si>
  <si>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</si>
  <si>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</si>
  <si>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</si>
  <si>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</si>
  <si>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</si>
  <si>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</si>
  <si>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</si>
  <si>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</si>
  <si>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</si>
  <si>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</si>
  <si>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</si>
  <si>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</si>
  <si>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</si>
  <si>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</si>
  <si>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</si>
  <si>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</si>
  <si>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</si>
  <si>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</si>
  <si>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</si>
  <si>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</si>
  <si>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</si>
  <si>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</si>
  <si>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</si>
  <si>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</si>
  <si>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</si>
  <si>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</si>
  <si>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</si>
  <si>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</si>
  <si>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</si>
  <si>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</si>
  <si>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</si>
  <si>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</si>
  <si>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</si>
  <si>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</si>
  <si>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</si>
  <si>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</si>
  <si>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</si>
  <si>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</si>
  <si>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</si>
  <si>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</si>
  <si>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</si>
  <si>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</si>
  <si>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</si>
  <si>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</si>
  <si>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</si>
  <si>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</si>
  <si>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</si>
  <si>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</si>
  <si>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</si>
  <si>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</si>
  <si>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</si>
  <si>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</si>
  <si>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</si>
  <si>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</si>
  <si>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</si>
  <si>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</si>
  <si>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</si>
  <si>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</si>
  <si>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</si>
  <si>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</si>
  <si>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</si>
  <si>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</si>
  <si>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</si>
  <si>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</si>
  <si>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</si>
  <si>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</si>
  <si>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</si>
  <si>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</si>
  <si>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</si>
  <si>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</si>
  <si>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</si>
  <si>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</si>
  <si>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</si>
  <si>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</si>
  <si>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</si>
  <si>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</si>
  <si>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</si>
  <si>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</si>
  <si>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</si>
  <si>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</si>
  <si>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</si>
  <si>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</si>
  <si>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</si>
  <si>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</si>
  <si>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</si>
  <si>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</si>
  <si>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</si>
  <si>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</si>
  <si>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</si>
  <si>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</si>
  <si>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</si>
  <si>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</si>
  <si>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</si>
  <si>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</si>
  <si>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</si>
  <si>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</si>
  <si>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</si>
  <si>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</si>
  <si>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</si>
  <si>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</si>
  <si>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</si>
  <si>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</si>
  <si>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</si>
  <si>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</si>
  <si>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</si>
  <si>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</si>
  <si>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</si>
  <si>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</si>
  <si>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</si>
  <si>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</si>
  <si>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</si>
  <si>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</si>
  <si>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</si>
  <si>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</si>
  <si>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</si>
  <si>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</si>
  <si>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</si>
  <si>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</si>
  <si>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</si>
  <si>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</si>
  <si>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</si>
  <si>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>Коди</t>
  </si>
  <si>
    <t>Таблиця 6</t>
  </si>
  <si>
    <t>Неконтрольована частка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</si>
  <si>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</si>
  <si>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</si>
  <si>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</si>
  <si>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</si>
  <si>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</si>
  <si>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</si>
  <si>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</si>
  <si>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</si>
  <si>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</si>
  <si>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</si>
  <si>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</si>
  <si>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</si>
  <si>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</si>
  <si>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</si>
  <si>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</si>
  <si>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</si>
  <si>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</si>
  <si>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</si>
  <si>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</si>
  <si>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</si>
  <si>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</si>
  <si>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</si>
  <si>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</si>
  <si>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</si>
  <si>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</si>
  <si>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</si>
  <si>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</si>
  <si>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</si>
  <si>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</si>
  <si>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</si>
  <si>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</si>
  <si>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</si>
  <si>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</si>
  <si>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</si>
  <si>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</si>
  <si>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</si>
  <si>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</si>
  <si>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</si>
  <si>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</si>
  <si>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</si>
  <si>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</si>
  <si>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</si>
  <si>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</si>
  <si>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</si>
  <si>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</si>
  <si>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</si>
  <si>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</si>
  <si>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</si>
  <si>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</si>
  <si>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</si>
  <si>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</si>
  <si>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</si>
  <si>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</si>
  <si>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</si>
  <si>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</si>
  <si>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</si>
  <si>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</si>
  <si>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</si>
  <si>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</si>
  <si>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</si>
  <si>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</si>
  <si>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</si>
  <si>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</si>
  <si>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</si>
  <si>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</si>
  <si>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</si>
  <si>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</si>
  <si>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</si>
  <si>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</si>
  <si>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</si>
  <si>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</si>
  <si>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</si>
  <si>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</si>
  <si>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</si>
  <si>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_____________________________</t>
  </si>
  <si>
    <t>Відхилення (+,-)</t>
  </si>
  <si>
    <t>Податок на додану вартість нарахований/до відшкодування  (з мінусом)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</si>
  <si>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</si>
  <si>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</si>
  <si>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</si>
  <si>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</si>
  <si>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</si>
  <si>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</si>
  <si>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</si>
  <si>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</si>
  <si>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</si>
  <si>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</si>
  <si>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</si>
  <si>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</si>
  <si>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</si>
  <si>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</si>
  <si>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</si>
  <si>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</si>
  <si>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</si>
  <si>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</si>
  <si>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</si>
  <si>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</si>
  <si>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8. Капітальне будівництво (рядок 4010 таблиці 4)</t>
  </si>
  <si>
    <t>9.План використання бюджетних коштів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</si>
  <si>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</si>
  <si>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</si>
  <si>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</si>
  <si>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</si>
  <si>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</si>
  <si>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</si>
  <si>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</si>
  <si>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Примітка: Фактичні дані заповнюються за 5 років, що передують плановому.</t>
  </si>
  <si>
    <t xml:space="preserve">                  (назва підприємства)</t>
  </si>
  <si>
    <t>Назва майна</t>
  </si>
  <si>
    <t>Місце знаходження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</si>
  <si>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</si>
  <si>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</si>
  <si>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</si>
  <si>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</si>
  <si>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</si>
  <si>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</si>
  <si>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</si>
  <si>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</si>
  <si>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</si>
  <si>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Площа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</si>
  <si>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</si>
  <si>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</si>
  <si>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</si>
  <si>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</si>
  <si>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</si>
  <si>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</si>
  <si>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</si>
  <si>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</si>
  <si>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</si>
  <si>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</si>
  <si>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</si>
  <si>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</si>
  <si>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</si>
  <si>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</si>
  <si>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</si>
  <si>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</si>
  <si>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</si>
  <si>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</si>
  <si>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</si>
  <si>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</si>
  <si>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</si>
  <si>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</si>
  <si>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</si>
  <si>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</si>
  <si>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</si>
  <si>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</si>
  <si>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</si>
  <si>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</si>
  <si>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</si>
  <si>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</si>
  <si>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</si>
  <si>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</si>
  <si>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</si>
  <si>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</si>
  <si>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</si>
  <si>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</si>
  <si>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</si>
  <si>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</si>
  <si>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</si>
  <si>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</si>
  <si>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</si>
  <si>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</si>
  <si>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</si>
  <si>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</si>
  <si>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</si>
  <si>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</si>
  <si>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</si>
  <si>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</si>
  <si>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</si>
  <si>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</si>
  <si>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</si>
  <si>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</si>
  <si>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</si>
  <si>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</si>
  <si>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</si>
  <si>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</si>
  <si>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</si>
  <si>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</si>
  <si>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</si>
  <si>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</si>
  <si>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</si>
  <si>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</si>
  <si>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</si>
  <si>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</si>
  <si>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</si>
  <si>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</si>
  <si>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</si>
  <si>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</si>
  <si>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</si>
  <si>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</si>
  <si>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</si>
  <si>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</si>
  <si>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</si>
  <si>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</si>
  <si>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</si>
  <si>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</si>
  <si>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</si>
  <si>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</si>
  <si>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</si>
  <si>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</si>
  <si>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</si>
  <si>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</si>
  <si>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</si>
  <si>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</si>
  <si>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</si>
  <si>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</si>
  <si>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</si>
  <si>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</si>
  <si>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</si>
  <si>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</si>
  <si>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</si>
  <si>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</si>
  <si>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</si>
  <si>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</si>
  <si>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</si>
  <si>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</si>
  <si>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</si>
  <si>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</si>
  <si>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</si>
  <si>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</si>
  <si>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</si>
  <si>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</si>
  <si>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</si>
  <si>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</si>
  <si>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</si>
  <si>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</si>
  <si>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</si>
  <si>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</si>
  <si>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</si>
  <si>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</si>
  <si>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</si>
  <si>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</si>
  <si>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</si>
  <si>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</si>
  <si>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</si>
  <si>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</si>
  <si>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</si>
  <si>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</si>
  <si>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</si>
  <si>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</si>
  <si>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</si>
  <si>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</si>
  <si>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</si>
  <si>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</si>
  <si>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</si>
  <si>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</si>
  <si>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</si>
  <si>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</si>
  <si>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</si>
  <si>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</si>
  <si>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</si>
  <si>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</si>
  <si>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</si>
  <si>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</si>
  <si>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</si>
  <si>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</si>
  <si>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</si>
  <si>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</si>
  <si>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</si>
  <si>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</si>
  <si>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</si>
  <si>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</si>
  <si>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</si>
  <si>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</si>
  <si>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</si>
  <si>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</si>
  <si>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</si>
  <si>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</si>
  <si>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</si>
  <si>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</si>
  <si>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</si>
  <si>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</si>
  <si>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</si>
  <si>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</si>
  <si>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</si>
  <si>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</si>
  <si>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</si>
  <si>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</si>
  <si>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</si>
  <si>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</si>
  <si>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</si>
  <si>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</si>
  <si>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м. Біла Церква</t>
  </si>
  <si>
    <t>Факт нарастаючим підсумком з початку року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</si>
  <si>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</si>
  <si>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</si>
  <si>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</si>
  <si>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</si>
  <si>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</si>
  <si>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</si>
  <si>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</si>
  <si>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</si>
  <si>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 xml:space="preserve">                              __________________</t>
  </si>
  <si>
    <t xml:space="preserve">    (підпис)</t>
  </si>
  <si>
    <t>по КП БМР ЖЕК № 1</t>
  </si>
  <si>
    <t>Комунальне підприємство Білоцерківської міської ради житлово – експлуатаційна контора № 1</t>
  </si>
  <si>
    <t>Утримання будинків і споруд та прибудинкових територій</t>
  </si>
  <si>
    <r>
      <t xml:space="preserve">кількість продукції/             наданих послуг, одиниця виміру        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(м²)</t>
    </r>
  </si>
  <si>
    <r>
      <t xml:space="preserve">кількість продукції/             наданих послуг, одиниця виміру 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(м²)</t>
    </r>
  </si>
  <si>
    <r>
      <t xml:space="preserve">ціна одиниці     (вартість  продукції/     наданих послуг), гривень    </t>
    </r>
    <r>
      <rPr>
        <b/>
        <sz val="13"/>
        <rFont val="Times New Roman"/>
        <family val="1"/>
        <charset val="204"/>
      </rPr>
      <t>(грн./м²)</t>
    </r>
  </si>
  <si>
    <r>
      <t xml:space="preserve">ціна одиниці     (вартість  продукції/     наданих послуг), гривень   </t>
    </r>
    <r>
      <rPr>
        <b/>
        <sz val="13"/>
        <rFont val="Times New Roman"/>
        <family val="1"/>
        <charset val="204"/>
      </rPr>
      <t>(грн./м²)</t>
    </r>
  </si>
  <si>
    <r>
      <t xml:space="preserve">чистий дохід  від реалізації продукції (товарів, робіт, послуг),     </t>
    </r>
    <r>
      <rPr>
        <b/>
        <sz val="13"/>
        <rFont val="Times New Roman"/>
        <family val="1"/>
        <charset val="204"/>
      </rPr>
      <t>тис. гривень</t>
    </r>
  </si>
  <si>
    <t>Часткове утримання території міста</t>
  </si>
  <si>
    <t xml:space="preserve">Інформація про претензійно-позовну роботу комунального підприємства Білоцерківської міської ради житлово – експлуатаційна контора № 1 </t>
  </si>
  <si>
    <t>-</t>
  </si>
  <si>
    <t xml:space="preserve">                                     (посада)</t>
  </si>
  <si>
    <t>Поворотна фінансова допомога</t>
  </si>
  <si>
    <t>ВАЗ - 2106</t>
  </si>
  <si>
    <t>Службовий</t>
  </si>
  <si>
    <t>Комунальне підприємство Білоцерківської міської ради житлово-експлуатаційна контора №1</t>
  </si>
  <si>
    <t xml:space="preserve">вул.Підвальна,28 </t>
  </si>
  <si>
    <t>б-р Олександрійський 64</t>
  </si>
  <si>
    <t>вул.Героїв Небесної сотні,36</t>
  </si>
  <si>
    <t>б-р Олександрійський,82б</t>
  </si>
  <si>
    <t>б-р Олександрійський,90</t>
  </si>
  <si>
    <t>вул.Декабристів,3а</t>
  </si>
  <si>
    <t>вул.Гайок,2а</t>
  </si>
  <si>
    <t>вул.Сквирське шосе,264а</t>
  </si>
  <si>
    <t>б-р Олександрійський,66</t>
  </si>
  <si>
    <t>вул.Банкова,5</t>
  </si>
  <si>
    <t>Будівля Либідь 2005</t>
  </si>
  <si>
    <t>вул.Курсова,78а</t>
  </si>
  <si>
    <t>вул.Курсова,78б</t>
  </si>
  <si>
    <t>вул.Лазаретна,86а</t>
  </si>
  <si>
    <t>вул.Вокзальна,3а</t>
  </si>
  <si>
    <t>вул.Торгова площа,5</t>
  </si>
  <si>
    <t>вул.Торгова площа,6</t>
  </si>
  <si>
    <t>вул.Героїв Небесної сотні,17</t>
  </si>
  <si>
    <t>вул.Б.Хмельницького,13</t>
  </si>
  <si>
    <t>вул.Б.Хмельницького,26</t>
  </si>
  <si>
    <t>вул.Южна,26</t>
  </si>
  <si>
    <t>І.М.Замрій</t>
  </si>
  <si>
    <t>Виконавець:</t>
  </si>
  <si>
    <t>Сушко В.П.</t>
  </si>
  <si>
    <t xml:space="preserve">         __________</t>
  </si>
  <si>
    <t xml:space="preserve">                      (підпис)</t>
  </si>
  <si>
    <r>
      <t xml:space="preserve">Фактична собівартість (з ПДВ) </t>
    </r>
    <r>
      <rPr>
        <b/>
        <sz val="12"/>
        <color indexed="8"/>
        <rFont val="Times New Roman"/>
        <family val="1"/>
        <charset val="204"/>
      </rPr>
      <t xml:space="preserve"> ( грн/м ²)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</si>
  <si>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 xml:space="preserve">(розшифрувати)                               </t>
    </r>
    <r>
      <rPr>
        <b/>
        <sz val="12"/>
        <rFont val="Times New Roman"/>
        <family val="1"/>
        <charset val="204"/>
      </rPr>
      <t>Податок на землю</t>
    </r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</si>
  <si>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 </t>
    </r>
    <r>
      <rPr>
        <b/>
        <sz val="12"/>
        <rFont val="Times New Roman"/>
        <family val="1"/>
        <charset val="204"/>
      </rPr>
      <t>Військовий збір</t>
    </r>
  </si>
  <si>
    <t>Придбання  основних засобів</t>
  </si>
  <si>
    <t>Безпов фінансова допом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</si>
  <si>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 </t>
    </r>
  </si>
  <si>
    <t>Податок на додану вартість</t>
  </si>
  <si>
    <t>Податок на доходи фізичних осіб</t>
  </si>
  <si>
    <t>Військовий збір</t>
  </si>
  <si>
    <t>Податок на землю</t>
  </si>
  <si>
    <t xml:space="preserve">Чистий дохід від реалізації продукції (товарів, робіт, послуг) </t>
  </si>
  <si>
    <t>Відшкодудування пільг</t>
  </si>
  <si>
    <t>Експлуатаційні витрати</t>
  </si>
  <si>
    <t xml:space="preserve">Інші доходи </t>
  </si>
  <si>
    <t xml:space="preserve">інші витрати </t>
  </si>
  <si>
    <t>вивезення, захоронення ТПВ</t>
  </si>
  <si>
    <t>утримання ліфтів</t>
  </si>
  <si>
    <t>ліквадація аварій</t>
  </si>
  <si>
    <t>обслуговування  ДВК</t>
  </si>
  <si>
    <t>дератизація, дезінсекція</t>
  </si>
  <si>
    <t>поточний ремонт (підрядники)</t>
  </si>
  <si>
    <t>електроенергія, газ,вода, опалення</t>
  </si>
  <si>
    <t>утримання виробничих приміщень</t>
  </si>
  <si>
    <t>інші витрат.</t>
  </si>
  <si>
    <r>
      <t>Інші операційні доходи</t>
    </r>
    <r>
      <rPr>
        <sz val="12"/>
        <rFont val="Times New Roman"/>
        <family val="1"/>
        <charset val="204"/>
      </rPr>
      <t/>
    </r>
  </si>
  <si>
    <t>інші адміністративні витрати</t>
  </si>
  <si>
    <t>матеріали</t>
  </si>
  <si>
    <t>електроенергія</t>
  </si>
  <si>
    <t>опалення</t>
  </si>
  <si>
    <t>водопостачання</t>
  </si>
  <si>
    <t>послуги банку</t>
  </si>
  <si>
    <t>місцеві податки</t>
  </si>
  <si>
    <t>утримання та ремонт основних засобів</t>
  </si>
  <si>
    <t>обслуговування та ремонт основних засобів</t>
  </si>
  <si>
    <t xml:space="preserve">інші операційні витрати </t>
  </si>
  <si>
    <t xml:space="preserve">Безповоротна фінансова допомога </t>
  </si>
  <si>
    <t xml:space="preserve">Єдиний внесок на загальнообов'язкове соціальне страхування       </t>
  </si>
  <si>
    <t xml:space="preserve">придбання (виготовлення) основних засобів </t>
  </si>
  <si>
    <t>І.О. Бондар</t>
  </si>
  <si>
    <t xml:space="preserve"> (посада)</t>
  </si>
  <si>
    <t>_______________</t>
  </si>
  <si>
    <t>РОЗШИФРУВАННЯ РЯДКІВ</t>
  </si>
  <si>
    <r>
      <t xml:space="preserve">Собівартість реалізованої продукції (товарів, робіт, послуг)  </t>
    </r>
    <r>
      <rPr>
        <sz val="11"/>
        <rFont val="Times New Roman"/>
        <family val="1"/>
        <charset val="204"/>
      </rPr>
      <t>в тому числі:</t>
    </r>
  </si>
  <si>
    <r>
      <t>Адміністративні витрати,</t>
    </r>
    <r>
      <rPr>
        <sz val="11"/>
        <rFont val="Times New Roman"/>
        <family val="1"/>
        <charset val="204"/>
      </rPr>
      <t xml:space="preserve"> у тому числі:</t>
    </r>
  </si>
  <si>
    <r>
      <t>Інші операційні витрати, усього,</t>
    </r>
    <r>
      <rPr>
        <sz val="11"/>
        <rFont val="Times New Roman"/>
        <family val="1"/>
        <charset val="204"/>
      </rPr>
      <t xml:space="preserve"> у тому числі:</t>
    </r>
  </si>
  <si>
    <r>
      <t>Цільове фінансування</t>
    </r>
    <r>
      <rPr>
        <i/>
        <sz val="11"/>
        <rFont val="Times New Roman"/>
        <family val="1"/>
        <charset val="204"/>
      </rPr>
      <t xml:space="preserve"> </t>
    </r>
  </si>
  <si>
    <r>
      <t>Платежі до бюджету</t>
    </r>
    <r>
      <rPr>
        <i/>
        <sz val="11"/>
        <rFont val="Times New Roman"/>
        <family val="1"/>
        <charset val="204"/>
      </rPr>
      <t xml:space="preserve"> (розшифрувати)</t>
    </r>
  </si>
  <si>
    <t xml:space="preserve">                       (посада)                                           (підпис)</t>
  </si>
  <si>
    <t>Комунальні послуги будинків</t>
  </si>
  <si>
    <t>Комунальні послуги гуртожитків</t>
  </si>
  <si>
    <t>оплату праці</t>
  </si>
  <si>
    <t>Оплата непрацездатності ФСС</t>
  </si>
  <si>
    <t>Податок на прибуток</t>
  </si>
  <si>
    <t xml:space="preserve">придбання (виготовлення) інших необоротних матеріальних активів  </t>
  </si>
  <si>
    <t>вул.Гвардійська,13</t>
  </si>
  <si>
    <t xml:space="preserve">Придбання інших необоротних матеріальних активів  </t>
  </si>
  <si>
    <t>Стягнення заборгованості за надані послуги</t>
  </si>
  <si>
    <t>Судове рішення ще не надійшло</t>
  </si>
  <si>
    <r>
      <t xml:space="preserve">Затверджені тарифи з ПДВ                   </t>
    </r>
    <r>
      <rPr>
        <b/>
        <sz val="12"/>
        <color indexed="8"/>
        <rFont val="Times New Roman"/>
        <family val="1"/>
        <charset val="204"/>
      </rPr>
      <t>( грн/м ²)</t>
    </r>
  </si>
  <si>
    <t>Повернення судового збору</t>
  </si>
  <si>
    <t>судові витрати</t>
  </si>
  <si>
    <t>консультаційні  послуги</t>
  </si>
  <si>
    <t>відрахування до ППО</t>
  </si>
  <si>
    <t>ритуальні послуги</t>
  </si>
  <si>
    <t>Оплота відпустки ЧАЕС</t>
  </si>
  <si>
    <t>1</t>
  </si>
  <si>
    <t>передплата видань</t>
  </si>
  <si>
    <t>соц.виплати інд. характеру</t>
  </si>
  <si>
    <t>модернізація основних засобів</t>
  </si>
  <si>
    <t xml:space="preserve">Модернізація основних засобів </t>
  </si>
  <si>
    <t>Начальник КП БМР ЖЕК № 1</t>
  </si>
  <si>
    <t>О.І. Ящук</t>
  </si>
  <si>
    <t>б-р Олександрійський,52</t>
  </si>
  <si>
    <t>б-р Олександрійський,64</t>
  </si>
  <si>
    <t>б-р Олександрійський,75</t>
  </si>
  <si>
    <t>б-р Олександрійський,80</t>
  </si>
  <si>
    <t>б-р Олександрійський,86</t>
  </si>
  <si>
    <t>б-р Олександрійський,107</t>
  </si>
  <si>
    <t>б-р Олександрійський,125</t>
  </si>
  <si>
    <t>б-р Олександрійський,137</t>
  </si>
  <si>
    <t>пров.Будівельників,4</t>
  </si>
  <si>
    <t>вул.В.Стуса,10</t>
  </si>
  <si>
    <t>вул.Водопійна,19</t>
  </si>
  <si>
    <t>вул.Декабристів,75</t>
  </si>
  <si>
    <t>вул.Карбишева,63</t>
  </si>
  <si>
    <t>вул.Клінічна,6</t>
  </si>
  <si>
    <t>вул.Клінічна, 4/2</t>
  </si>
  <si>
    <t>вул.Крижанівського,2а</t>
  </si>
  <si>
    <t>вул.Крижанівського,5</t>
  </si>
  <si>
    <t>пров.2 Курсовий,14а</t>
  </si>
  <si>
    <t>вул.Курсова,40</t>
  </si>
  <si>
    <t>вул.І.Мазепи, 45</t>
  </si>
  <si>
    <t>вул.І.Мазепи, 67а</t>
  </si>
  <si>
    <t>вул.Партизанська,18</t>
  </si>
  <si>
    <t>вул.Партизанська,33</t>
  </si>
  <si>
    <t>вул.О.Гончара,2</t>
  </si>
  <si>
    <t>вул.О.Гончара,3</t>
  </si>
  <si>
    <t>вул.О.Гончара,11</t>
  </si>
  <si>
    <t>вул.О.Гончара,18</t>
  </si>
  <si>
    <t>вул.О.Гончара,20</t>
  </si>
  <si>
    <t>вул.Сквирське шосе,214б</t>
  </si>
  <si>
    <t>вул.Сквирське шосе,228</t>
  </si>
  <si>
    <t>вул.Сквирське шосе,254</t>
  </si>
  <si>
    <t>вул.Росьова,3</t>
  </si>
  <si>
    <t>вул.Турчанінова,1</t>
  </si>
  <si>
    <t>вул.Турчанінова,11</t>
  </si>
  <si>
    <t>вул.Турчанінова,1а</t>
  </si>
  <si>
    <t>вул.Турчанінова,4</t>
  </si>
  <si>
    <t>вул.Турчанінова,13</t>
  </si>
  <si>
    <t>вул.Турчанінова,23</t>
  </si>
  <si>
    <t>вул.Фастовська,28</t>
  </si>
  <si>
    <t>вул.Я.Мудрого,45</t>
  </si>
  <si>
    <t>Інші нежитлові приміщення</t>
  </si>
  <si>
    <t>резерв сумнівних боргів</t>
  </si>
  <si>
    <t>вул.Б.Хмельницького,7</t>
  </si>
  <si>
    <t>Плановий 2020 рік, усього</t>
  </si>
  <si>
    <r>
      <t>Інформація щодо діяльності підприємства упродовж 2015-2019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</si>
  <si>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>Плановий  2020рік</t>
  </si>
  <si>
    <t>техобслуговування електромереж</t>
  </si>
  <si>
    <t>1.</t>
  </si>
  <si>
    <t>357/2305/20
1-а інстанція</t>
  </si>
  <si>
    <t>Пінкевич Віталій Борисович</t>
  </si>
  <si>
    <t>2.</t>
  </si>
  <si>
    <t>357/2336/20
1-а інстанція</t>
  </si>
  <si>
    <t>Центило Олена Володимирівна</t>
  </si>
  <si>
    <t>3.</t>
  </si>
  <si>
    <t>357/2341/20
1-а інстанція</t>
  </si>
  <si>
    <t>Петровський Едуард Алімович</t>
  </si>
  <si>
    <t>4.</t>
  </si>
  <si>
    <t>357/2300/20
1-а інстанція</t>
  </si>
  <si>
    <t>Саутіна Галина Андріївна</t>
  </si>
  <si>
    <t>5.</t>
  </si>
  <si>
    <t>357/2283/20
1-а інстанція</t>
  </si>
  <si>
    <t>Марченко Таїсія Олександрівна</t>
  </si>
  <si>
    <t>6.</t>
  </si>
  <si>
    <t>357/2281/20
1-а інстанція</t>
  </si>
  <si>
    <t>Степаненко Тетяна Володимирівна</t>
  </si>
  <si>
    <t>7.</t>
  </si>
  <si>
    <t>357/2288/20
1-а інстанція</t>
  </si>
  <si>
    <t>Котляров Павло Сергійович</t>
  </si>
  <si>
    <t>Відмовлено у видачі наказу у зв'язку зі смертю боржника</t>
  </si>
  <si>
    <t>8.</t>
  </si>
  <si>
    <t>911/610/20
1-а інстанція</t>
  </si>
  <si>
    <t>ФОП Миколаєнко Олександр Іванович</t>
  </si>
  <si>
    <t>357/217/20</t>
  </si>
  <si>
    <t>Мельник Дмитро Олександрович</t>
  </si>
  <si>
    <t>Відшкодування матеріальної шкоди, завданої в результаті ДТП</t>
  </si>
  <si>
    <t>31,00</t>
  </si>
  <si>
    <t>29,1</t>
  </si>
  <si>
    <t>357/2900/20</t>
  </si>
  <si>
    <t>Позивач - Прокопович Олександр Іванович</t>
  </si>
  <si>
    <t>Відповідач - Комунальне підприємство Білоцерківської міської ради житлово-експлуатаційна контора № 1</t>
  </si>
  <si>
    <t>Про визнання протиправною дії про нарахування мешканцю першого поверху багато-квартирного будинку оплати за технічне обслуговуван-ня та електро-постачання ліфта та зобов'язання зробити відповідні перерахунки</t>
  </si>
  <si>
    <r>
      <t xml:space="preserve">Підприємство      </t>
    </r>
    <r>
      <rPr>
        <b/>
        <sz val="14"/>
        <rFont val="Times New Roman"/>
        <family val="1"/>
        <charset val="204"/>
      </rPr>
      <t>КП БМР ЖЕК № 1</t>
    </r>
  </si>
  <si>
    <r>
      <t xml:space="preserve">Організаційно-правова форма    </t>
    </r>
    <r>
      <rPr>
        <i/>
        <sz val="14"/>
        <rFont val="Times New Roman"/>
        <family val="1"/>
        <charset val="204"/>
      </rPr>
      <t xml:space="preserve">Комунальне підприємство </t>
    </r>
  </si>
  <si>
    <r>
      <t xml:space="preserve">Територія  </t>
    </r>
    <r>
      <rPr>
        <i/>
        <sz val="14"/>
        <rFont val="Times New Roman"/>
        <family val="1"/>
        <charset val="204"/>
      </rPr>
      <t>Київська область м. Біла Церква</t>
    </r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</si>
  <si>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БЦ ДЖКГ</t>
    </r>
  </si>
  <si>
    <r>
      <t xml:space="preserve">Галузь     </t>
    </r>
    <r>
      <rPr>
        <i/>
        <sz val="14"/>
        <rFont val="Times New Roman"/>
        <family val="1"/>
        <charset val="204"/>
      </rPr>
      <t>комунальна</t>
    </r>
  </si>
  <si>
    <r>
      <t xml:space="preserve">Вид економічної діяльності  </t>
    </r>
    <r>
      <rPr>
        <i/>
        <sz val="14"/>
        <rFont val="Times New Roman"/>
        <family val="1"/>
        <charset val="204"/>
      </rPr>
      <t>управління нерухомим майном</t>
    </r>
  </si>
  <si>
    <r>
      <t xml:space="preserve">Одиниця виміру, </t>
    </r>
    <r>
      <rPr>
        <i/>
        <sz val="14"/>
        <rFont val="Times New Roman"/>
        <family val="1"/>
        <charset val="204"/>
      </rPr>
      <t>тис. гривень</t>
    </r>
  </si>
  <si>
    <r>
      <t xml:space="preserve">Форма власності  </t>
    </r>
    <r>
      <rPr>
        <i/>
        <sz val="14"/>
        <rFont val="Times New Roman"/>
        <family val="1"/>
        <charset val="204"/>
      </rPr>
      <t>комунальна</t>
    </r>
  </si>
  <si>
    <r>
      <t>Місцезнаходження</t>
    </r>
    <r>
      <rPr>
        <i/>
        <sz val="14"/>
        <rFont val="Times New Roman"/>
        <family val="1"/>
        <charset val="204"/>
      </rPr>
      <t xml:space="preserve"> вул. Підвальна,28  м. Біла Церква, Київської області</t>
    </r>
  </si>
  <si>
    <r>
      <t xml:space="preserve">Телефон  </t>
    </r>
    <r>
      <rPr>
        <i/>
        <sz val="14"/>
        <rFont val="Times New Roman"/>
        <family val="1"/>
        <charset val="204"/>
      </rPr>
      <t>(04563) 6-10-43</t>
    </r>
  </si>
  <si>
    <r>
      <t xml:space="preserve">Прізвище та ініціали керівника  </t>
    </r>
    <r>
      <rPr>
        <i/>
        <sz val="14"/>
        <rFont val="Times New Roman"/>
        <family val="1"/>
        <charset val="204"/>
      </rPr>
      <t>Ящук О.І.</t>
    </r>
  </si>
  <si>
    <t>81.10</t>
  </si>
  <si>
    <t>№ 898</t>
  </si>
  <si>
    <t>від  24.12.2019року</t>
  </si>
  <si>
    <r>
      <t xml:space="preserve">     надходження коштів </t>
    </r>
    <r>
      <rPr>
        <i/>
        <sz val="12"/>
        <rFont val="Times New Roman"/>
        <family val="1"/>
        <charset val="204"/>
      </rPr>
      <t>(орендні кошти, рішення №4798-87-VII БМР)</t>
    </r>
  </si>
  <si>
    <r>
      <t xml:space="preserve">     використання коштів </t>
    </r>
    <r>
      <rPr>
        <i/>
        <sz val="12"/>
        <rFont val="Times New Roman"/>
        <family val="1"/>
        <charset val="204"/>
      </rPr>
      <t>(ремонт та утримання нежитлових п-нь)</t>
    </r>
  </si>
  <si>
    <t>сплачено</t>
  </si>
  <si>
    <t>Кваша Людмила Сергіївна</t>
  </si>
  <si>
    <t>Погоріла Юлія Вікторівна</t>
  </si>
  <si>
    <t>Войтенко Петро Сергійович</t>
  </si>
  <si>
    <t>Тищенко Роман Валерійович</t>
  </si>
  <si>
    <t>Ядута Наталія Григорівна</t>
  </si>
  <si>
    <t>Беленок Тетяна Віталіївна</t>
  </si>
  <si>
    <t>Томченко Валентина Миколаївна</t>
  </si>
  <si>
    <t>Коваль Володимир Володимирович</t>
  </si>
  <si>
    <t>Кривошей Ірина Миколаївна</t>
  </si>
  <si>
    <t>Волошина Тетяна Василівна</t>
  </si>
  <si>
    <t>Андреєва Світлана Миколаївна</t>
  </si>
  <si>
    <t>Бодрякова Наталія Борисівна</t>
  </si>
  <si>
    <t>Чохленко Андрій Анатолійович</t>
  </si>
  <si>
    <t>Шевченко Людмила Миколаївна</t>
  </si>
  <si>
    <t>Кулик Григорій Михайлович</t>
  </si>
  <si>
    <t>Чала Людмила Валентинівна</t>
  </si>
  <si>
    <t>Ключніков Євгеній Васильович</t>
  </si>
  <si>
    <t>Пілюта Олександр Миколайович</t>
  </si>
  <si>
    <t>Яковенко Людмила Іванівна</t>
  </si>
  <si>
    <t>Храпач Марія Віталіївна</t>
  </si>
  <si>
    <t>Чернов Юрій Сергійович</t>
  </si>
  <si>
    <t>Підгорний Віталій Миколайович</t>
  </si>
  <si>
    <t>Сумна Ольга Миколаївна</t>
  </si>
  <si>
    <t>Денисенко Олег Михайлович</t>
  </si>
  <si>
    <t>Назаренко Сергій Іванович</t>
  </si>
  <si>
    <t>Бочкарьова Ніна Олександрівна</t>
  </si>
  <si>
    <t>Лінченко Світлана Анатоліївна</t>
  </si>
  <si>
    <t>Шкредова Раїса Віталіївна</t>
  </si>
  <si>
    <t>Сич Катерина Іванівна</t>
  </si>
  <si>
    <t>Коваленко Інна Анатоліївна</t>
  </si>
  <si>
    <t>Юревич Євгеній Васильович</t>
  </si>
  <si>
    <t>ФОП Сербіна Наталія Валентинівна</t>
  </si>
  <si>
    <t>виконано</t>
  </si>
  <si>
    <t>апеляція</t>
  </si>
  <si>
    <t>Відшкодування збитків</t>
  </si>
  <si>
    <t>визнані штрафи, пені, неусгойки</t>
  </si>
  <si>
    <t>Санітарно-гігієнічної обробки приміщень МЗК</t>
  </si>
  <si>
    <t>Безоплатно отримані активи</t>
  </si>
  <si>
    <t xml:space="preserve">Кущоріз </t>
  </si>
  <si>
    <t>22.09.2020 подано до ДВС</t>
  </si>
  <si>
    <t>28.08.2020 подано до ДВС</t>
  </si>
  <si>
    <t>357/8755/20 1-а інстанція</t>
  </si>
  <si>
    <t>357/8756/20 1-а інстанція</t>
  </si>
  <si>
    <t>призначено склад суду</t>
  </si>
  <si>
    <t>357/8753/20 1-а інстанція</t>
  </si>
  <si>
    <t>357/8752/20 1-а інстанція</t>
  </si>
  <si>
    <t>357/8778/20 1-а інстанція</t>
  </si>
  <si>
    <t>357/8776/20 1-а інстанція</t>
  </si>
  <si>
    <t>357/8751/20 1-а інстанція</t>
  </si>
  <si>
    <t>357/8765/20 1-а інстанція</t>
  </si>
  <si>
    <t>357/8988/20 1-а інстанція</t>
  </si>
  <si>
    <t>357/8985/20 1-а інстанція</t>
  </si>
  <si>
    <t>357/8983/20 1-а інстанція</t>
  </si>
  <si>
    <t>357/8734/20 1-а інстанція</t>
  </si>
  <si>
    <t>357/8799/20 1-а інстанція</t>
  </si>
  <si>
    <t>357/8787/20 1-а інстанція</t>
  </si>
  <si>
    <t>357/8785/20 1-а інстанція</t>
  </si>
  <si>
    <t>357/8726.20 1-а інстанція</t>
  </si>
  <si>
    <t>357/8724/20 1-а інстанція</t>
  </si>
  <si>
    <t>357/8735/20 1-а інстанція</t>
  </si>
  <si>
    <t>357/8801/20 1-а інстанція</t>
  </si>
  <si>
    <t>357/8987/20 1-а інстанція</t>
  </si>
  <si>
    <t>357/8972/20 1-а інстанція</t>
  </si>
  <si>
    <t>357/8949/20 1-а інстанція</t>
  </si>
  <si>
    <t>357/8938/20 1-а інстанція</t>
  </si>
  <si>
    <t>357/8813/20 1-а інстанція</t>
  </si>
  <si>
    <t>357/8810/20 1-а інстанція</t>
  </si>
  <si>
    <t>357/8973/20 1-а інстанція</t>
  </si>
  <si>
    <t>357/8974/20 1-а інстанція</t>
  </si>
  <si>
    <t>357/8976/20 1-а інстанція</t>
  </si>
  <si>
    <t>357/8982/20 1-а інстанція</t>
  </si>
  <si>
    <t>357/8980/20 1-а інстанція</t>
  </si>
  <si>
    <t>357/8729/20 1-а інстанція</t>
  </si>
  <si>
    <t>911/1536/20</t>
  </si>
  <si>
    <t>задоволено а потім скасовано боржником</t>
  </si>
  <si>
    <t>357/9009/20 1-а інстанція</t>
  </si>
  <si>
    <t>Коваленко Євген Вікторович</t>
  </si>
  <si>
    <t>357/9048/20 1-а інстанція</t>
  </si>
  <si>
    <t>Костогриз Максим Олександрович</t>
  </si>
  <si>
    <t>357/9049/20 1-а інстанція</t>
  </si>
  <si>
    <t>Ковалевський Вадим Федорович</t>
  </si>
  <si>
    <t>357/9051/20 1-а інстанція</t>
  </si>
  <si>
    <t>Конотопенко Василь Миколайович</t>
  </si>
  <si>
    <t>357/9053/20 1-а інстанція</t>
  </si>
  <si>
    <t>Савчук Сергій Андрійович</t>
  </si>
  <si>
    <t>357/9055/20 1-а інстанція</t>
  </si>
  <si>
    <t>Огнєва Ніна Олександрівна</t>
  </si>
  <si>
    <t>357/9056/20 1-а інстанція</t>
  </si>
  <si>
    <t>Федорова Тетяна Петрівна</t>
  </si>
  <si>
    <t>357/9060/20 1-а інстанція</t>
  </si>
  <si>
    <t>Міськов Сергій Петрович</t>
  </si>
  <si>
    <t>357/9067/20 1-а інстанція</t>
  </si>
  <si>
    <t>Джафарова Людмила Анатоліївна</t>
  </si>
  <si>
    <t>357/9070/20 1-а інстанція</t>
  </si>
  <si>
    <t>Шевчук Тетяна Василівна</t>
  </si>
  <si>
    <t>357/8996/20 1-а інстанція</t>
  </si>
  <si>
    <t>Яременко Любов Іванівна</t>
  </si>
  <si>
    <t>357/8994/20 1-а інстанція</t>
  </si>
  <si>
    <t>Цибора Віталій Васильович</t>
  </si>
  <si>
    <t>357/8992/20 1-а інстанція</t>
  </si>
  <si>
    <t>Бесараб Леся Володимирівна</t>
  </si>
  <si>
    <t>357/9007/20 1-а інстанція</t>
  </si>
  <si>
    <t>Юрченко Лариса Анатоліївна</t>
  </si>
  <si>
    <t>357/9006/20 1-а інстанція</t>
  </si>
  <si>
    <t>Афоніна Світлана Анатоліївна</t>
  </si>
  <si>
    <t>357/9004/20 1-а інстанція</t>
  </si>
  <si>
    <t>Жепніковська Оксана Миколаївна</t>
  </si>
  <si>
    <t>357/9003/20 1-а інстанція</t>
  </si>
  <si>
    <t>Балбекова Світлана Віталіївна</t>
  </si>
  <si>
    <t>357/8998/20 1-а інстанція</t>
  </si>
  <si>
    <t>Степаненко Олена Олексіївна</t>
  </si>
  <si>
    <t>відмова (боржник померла)</t>
  </si>
  <si>
    <t>357/8997/20 1-а інстанція</t>
  </si>
  <si>
    <t>Калініченко Валентина Василівна</t>
  </si>
  <si>
    <t>357/9008/20 1-а інстанція</t>
  </si>
  <si>
    <t>Доков Євгеній Вікторович</t>
  </si>
  <si>
    <t>357/9079/20 1-а інстанція</t>
  </si>
  <si>
    <t>Чорна Марія Петрівна</t>
  </si>
  <si>
    <t>357/9077/20 1-а інстанція</t>
  </si>
  <si>
    <t>Підручний Віктор Володимирович</t>
  </si>
  <si>
    <t>357/10287/20 1-а інстанція</t>
  </si>
  <si>
    <t>Петренко (Каданцева) Наталія Олександрівна</t>
  </si>
  <si>
    <t>357/10364/201-а інстанція</t>
  </si>
  <si>
    <t>Рибак Ірина Вадимівна</t>
  </si>
  <si>
    <t>357/10372/201-а інстанція</t>
  </si>
  <si>
    <t>Ігнатьєва Лариса Львівна</t>
  </si>
  <si>
    <t>Задорожня Наталія Іванівна</t>
  </si>
  <si>
    <t>357/10380/201-а інстанція</t>
  </si>
  <si>
    <t>Болваневич Світлана Андріївна</t>
  </si>
  <si>
    <t>357/10355/201-а інстанція</t>
  </si>
  <si>
    <t>Костина Анатолій Петрович</t>
  </si>
  <si>
    <t>357/10362/201-а інстанція</t>
  </si>
  <si>
    <t>Шульга Ніна Гнатівна</t>
  </si>
  <si>
    <t>357/10321/201-а інстанція</t>
  </si>
  <si>
    <t>Руда Юлія Анатоліївна</t>
  </si>
  <si>
    <t>357/10317/201-а інстанція</t>
  </si>
  <si>
    <t>Яременко Олена Сергіївна</t>
  </si>
  <si>
    <t>357/10310/201-а інстанція</t>
  </si>
  <si>
    <t>Бомко Борис Миколайович</t>
  </si>
  <si>
    <t>357/10068/201-а інстанція</t>
  </si>
  <si>
    <t>Андрєєва Галина Миколаївна</t>
  </si>
  <si>
    <t>357/10292/201-а інстанція</t>
  </si>
  <si>
    <t>Решетнікова Надія Павлівна</t>
  </si>
  <si>
    <t>357/10341/201-а інстанція</t>
  </si>
  <si>
    <t>Коменотрус Олександр Борисович</t>
  </si>
  <si>
    <t>357/10278/201-а інстанція</t>
  </si>
  <si>
    <t>Білобрух Алла Борисівна</t>
  </si>
  <si>
    <t>357/10291/201-а інстанція</t>
  </si>
  <si>
    <t>Козик Лідія Миколаївна</t>
  </si>
  <si>
    <t>357/10282/201-а інстанція</t>
  </si>
  <si>
    <t>Новохацький Анатолій Іванович</t>
  </si>
  <si>
    <t>357/10285/201-а інстанція</t>
  </si>
  <si>
    <t>357/10331/201-а інстанція</t>
  </si>
  <si>
    <t>Оришич Оксана Миколаївна</t>
  </si>
  <si>
    <t>357/10352/201-а інстанція</t>
  </si>
  <si>
    <t>Кузнєцова Клавдія Лаврентіївна</t>
  </si>
  <si>
    <t>357/10347/201-а інстанція</t>
  </si>
  <si>
    <t>Борецька Ніна Андріївна</t>
  </si>
  <si>
    <t>357/10338/201-а інстанція</t>
  </si>
  <si>
    <t>Омельченко Микола Ігнатович</t>
  </si>
  <si>
    <t>357/10327/201-а інстанція</t>
  </si>
  <si>
    <t>Король Віктор Петрович</t>
  </si>
  <si>
    <t>357/10324/201-а інстанція</t>
  </si>
  <si>
    <t>Гройсамн Максим Несторович</t>
  </si>
  <si>
    <t>357/10351/201-а інстанція</t>
  </si>
  <si>
    <t>Орел Григорій Никифорович</t>
  </si>
  <si>
    <t>357/10281/201-а інстанція</t>
  </si>
  <si>
    <t>Бурлака Олександр Анатолійович</t>
  </si>
  <si>
    <t>357/10290/201-а інстанція</t>
  </si>
  <si>
    <t>Вовк Сергій Вікторович</t>
  </si>
  <si>
    <t>Позивачу відмовлено</t>
  </si>
  <si>
    <t xml:space="preserve">Клінічна вул., 6  </t>
  </si>
  <si>
    <t xml:space="preserve">ремонт рулонного покриття покрівлі </t>
  </si>
  <si>
    <t>кв.м</t>
  </si>
  <si>
    <t xml:space="preserve">В. Стуса вул. 48  </t>
  </si>
  <si>
    <t>ремонт східців</t>
  </si>
  <si>
    <t>Олександрійський бул., 125</t>
  </si>
  <si>
    <t xml:space="preserve">Крижанівського вул., 8  </t>
  </si>
  <si>
    <t xml:space="preserve">вул.Січневий прорив, 2 </t>
  </si>
  <si>
    <t xml:space="preserve">Олександрійський бул., 80 </t>
  </si>
  <si>
    <t xml:space="preserve">ремонт східців </t>
  </si>
  <si>
    <t xml:space="preserve">кв.м </t>
  </si>
  <si>
    <t xml:space="preserve">І. Мазепи вул., 67а  </t>
  </si>
  <si>
    <t xml:space="preserve">Карбишева вул., 22  </t>
  </si>
  <si>
    <t xml:space="preserve">36540, 76 </t>
  </si>
  <si>
    <t xml:space="preserve">Січневого пр. вул., 2  </t>
  </si>
  <si>
    <t xml:space="preserve">Клінічна вул., 6 </t>
  </si>
  <si>
    <t xml:space="preserve">ремонт зовнішніх стін </t>
  </si>
  <si>
    <t xml:space="preserve">В. Стуса вул., 10 </t>
  </si>
  <si>
    <t>м.п</t>
  </si>
  <si>
    <t>В. Стуса вул., 48</t>
  </si>
  <si>
    <t xml:space="preserve">В. Стуса вул., 10  </t>
  </si>
  <si>
    <t>установка запірної арматури д25, 20, 15 ЦО</t>
  </si>
  <si>
    <t>шт.</t>
  </si>
  <si>
    <t xml:space="preserve">Олександрійський бул., 137 5 під'їзд </t>
  </si>
  <si>
    <t xml:space="preserve">ремонт покриття покрівлі </t>
  </si>
  <si>
    <t xml:space="preserve">О. Гончара вул., 2 6 під'їзд </t>
  </si>
  <si>
    <t xml:space="preserve">ремонт фасаду будинку </t>
  </si>
  <si>
    <t xml:space="preserve">Фастівська вул.28 2 корпус </t>
  </si>
  <si>
    <t xml:space="preserve">Сквирське шосе вул., 214б </t>
  </si>
  <si>
    <t>Заміна трубопроводу  хвп д32, 25</t>
  </si>
  <si>
    <t xml:space="preserve">м.п </t>
  </si>
  <si>
    <t xml:space="preserve">Сквирське шосе 214а </t>
  </si>
  <si>
    <t>Врізування  запірної  арматури хвп</t>
  </si>
  <si>
    <t>шт</t>
  </si>
  <si>
    <t>Заміна трубопроводу Д32 ПЕ  хвп</t>
  </si>
  <si>
    <t xml:space="preserve">Олександрійський бул., 137  6, 7  під'їзд </t>
  </si>
  <si>
    <t>Заміна трубопроводу хвп д25, 32, 63</t>
  </si>
  <si>
    <t xml:space="preserve">Сквирське шосе вул., 254 </t>
  </si>
  <si>
    <t>Врізування  запірної  арматури цо</t>
  </si>
  <si>
    <t>Олександрійський бул., 125 1, 2 під</t>
  </si>
  <si>
    <t xml:space="preserve">Підвальна вул., 28 </t>
  </si>
  <si>
    <t xml:space="preserve">ремонт приміщення санвузла </t>
  </si>
  <si>
    <t>(грн.)</t>
  </si>
  <si>
    <t xml:space="preserve">ізоляція трубопроводів </t>
  </si>
  <si>
    <t xml:space="preserve">Звіт </t>
  </si>
  <si>
    <r>
      <t xml:space="preserve"> про використання коштів за 2019 рік по підприємству</t>
    </r>
    <r>
      <rPr>
        <b/>
        <sz val="11"/>
        <rFont val="Times New Roman"/>
        <family val="1"/>
        <charset val="204"/>
      </rPr>
      <t xml:space="preserve">  </t>
    </r>
    <r>
      <rPr>
        <sz val="11"/>
        <rFont val="Times New Roman"/>
        <family val="1"/>
        <charset val="204"/>
      </rPr>
      <t>КП</t>
    </r>
    <r>
      <rPr>
        <b/>
        <sz val="11"/>
        <rFont val="Times New Roman"/>
        <family val="1"/>
        <charset val="204"/>
      </rPr>
      <t xml:space="preserve">  </t>
    </r>
    <r>
      <rPr>
        <sz val="11"/>
        <rFont val="Times New Roman"/>
        <family val="1"/>
        <charset val="204"/>
      </rPr>
      <t>БМР</t>
    </r>
    <r>
      <rPr>
        <b/>
        <sz val="11"/>
        <rFont val="Times New Roman"/>
        <family val="1"/>
        <charset val="204"/>
      </rPr>
      <t xml:space="preserve">  </t>
    </r>
    <r>
      <rPr>
        <sz val="11"/>
        <rFont val="Times New Roman"/>
        <family val="1"/>
        <charset val="204"/>
      </rPr>
      <t>ЖЕК№ 1</t>
    </r>
  </si>
  <si>
    <t>Адреса</t>
  </si>
  <si>
    <t>Вид робіт</t>
  </si>
  <si>
    <t>Одиниця виміру</t>
  </si>
  <si>
    <t>К-сть</t>
  </si>
  <si>
    <t>Сума</t>
  </si>
  <si>
    <t>Разом</t>
  </si>
  <si>
    <t>план                             2020р.</t>
  </si>
  <si>
    <t>факт                 2020р.</t>
  </si>
  <si>
    <t>минулий рік   2019р</t>
  </si>
  <si>
    <t>поточний рік                2020р</t>
  </si>
  <si>
    <t>за  2020року</t>
  </si>
  <si>
    <t>план                                   2020р.</t>
  </si>
  <si>
    <t xml:space="preserve">План  минулого 2019 року  </t>
  </si>
  <si>
    <t xml:space="preserve">Факт  минулого        2019 року  </t>
  </si>
  <si>
    <t>План звітного періоду  2020р.</t>
  </si>
  <si>
    <t>Факт звітного періоду  2020р.</t>
  </si>
  <si>
    <t>до фінансового звіту за  2020року</t>
  </si>
  <si>
    <r>
      <t xml:space="preserve">станом на 01 січня 2021р.  </t>
    </r>
    <r>
      <rPr>
        <b/>
        <sz val="8"/>
        <rFont val="Arial"/>
        <family val="2"/>
        <charset val="204"/>
      </rPr>
      <t>(складається на останню звітну дату)</t>
    </r>
  </si>
  <si>
    <t>Балансова вартість
(тис.грн.) 
на 01.01.2021 р.</t>
  </si>
  <si>
    <t xml:space="preserve"> 2020р.           </t>
  </si>
  <si>
    <r>
      <t xml:space="preserve"> про використання коштів за.2020 рік по підприємству</t>
    </r>
    <r>
      <rPr>
        <b/>
        <sz val="11"/>
        <color indexed="10"/>
        <rFont val="Times New Roman"/>
        <family val="1"/>
        <charset val="204"/>
      </rPr>
      <t xml:space="preserve">  </t>
    </r>
    <r>
      <rPr>
        <sz val="11"/>
        <color indexed="10"/>
        <rFont val="Times New Roman"/>
        <family val="1"/>
        <charset val="204"/>
      </rPr>
      <t>КП</t>
    </r>
    <r>
      <rPr>
        <b/>
        <sz val="11"/>
        <color indexed="10"/>
        <rFont val="Times New Roman"/>
        <family val="1"/>
        <charset val="204"/>
      </rPr>
      <t xml:space="preserve">  </t>
    </r>
    <r>
      <rPr>
        <sz val="11"/>
        <color indexed="10"/>
        <rFont val="Times New Roman"/>
        <family val="1"/>
        <charset val="204"/>
      </rPr>
      <t>БМР</t>
    </r>
    <r>
      <rPr>
        <b/>
        <sz val="11"/>
        <color indexed="10"/>
        <rFont val="Times New Roman"/>
        <family val="1"/>
        <charset val="204"/>
      </rPr>
      <t xml:space="preserve">  </t>
    </r>
    <r>
      <rPr>
        <sz val="11"/>
        <color indexed="10"/>
        <rFont val="Times New Roman"/>
        <family val="1"/>
        <charset val="204"/>
      </rPr>
      <t>ЖЕК№ 1</t>
    </r>
  </si>
  <si>
    <t xml:space="preserve">Факт  минулого        2019 року                </t>
  </si>
  <si>
    <t xml:space="preserve">План звітного періоду 2020р.               </t>
  </si>
  <si>
    <r>
      <t xml:space="preserve">Факт звітного періоду 2020р                         </t>
    </r>
    <r>
      <rPr>
        <sz val="12"/>
        <rFont val="Times New Roman"/>
        <family val="1"/>
        <charset val="204"/>
      </rPr>
      <t>(з наростаючим підсумком)</t>
    </r>
  </si>
  <si>
    <t>Інші надходження</t>
  </si>
  <si>
    <t>Розрахунки за іншими виплатами</t>
  </si>
  <si>
    <t>Шурупокрут</t>
  </si>
  <si>
    <t>Обігрівач електричний</t>
  </si>
  <si>
    <t>Заточний пристрій</t>
  </si>
  <si>
    <t>Фарбопульт КРДП-4</t>
  </si>
  <si>
    <t>Оприскувач акумуляторний</t>
  </si>
  <si>
    <t>Мотокоса 5шт.</t>
  </si>
  <si>
    <t>Смартфон Huawei P40</t>
  </si>
  <si>
    <t xml:space="preserve">Монітор </t>
  </si>
  <si>
    <t xml:space="preserve">Комп"ютер </t>
  </si>
  <si>
    <t>Автоматична сушилка JXG-165</t>
  </si>
  <si>
    <t>Кутова шліфувальна машина AG 1150 STARK</t>
  </si>
  <si>
    <t>Прес гідравличний ручний ПГР-300 IEK</t>
  </si>
  <si>
    <t>Пила ланцюгова бензинова BKS 3835I</t>
  </si>
  <si>
    <t>Мотооприскувач бензиновий 3шт.</t>
  </si>
  <si>
    <t>Ремонт ГАЗ 33023</t>
  </si>
  <si>
    <t>Ремонт Богдан 231040</t>
  </si>
  <si>
    <t>31.12.2020 подано до ДВС</t>
  </si>
  <si>
    <t>09.02.2021 року подано до ДВС</t>
  </si>
  <si>
    <t>09.02.2021 подано до ДВС</t>
  </si>
  <si>
    <t>позов задоволено, погашає добровільно</t>
  </si>
  <si>
    <t>сплатив</t>
  </si>
  <si>
    <t>Павленко Петро Іванович</t>
  </si>
  <si>
    <t>Отримання судового рішення</t>
  </si>
  <si>
    <t>357/11624/20 1-а інстанція</t>
  </si>
  <si>
    <t>Баранівський Анатолій Станіславович</t>
  </si>
  <si>
    <t>357/11637/20</t>
  </si>
  <si>
    <t>Белдус Олена Миколаївна</t>
  </si>
  <si>
    <t>2,4</t>
  </si>
  <si>
    <t>357/11641/20</t>
  </si>
  <si>
    <t>Горбаченко Юлія Сергіївна</t>
  </si>
  <si>
    <t>2,3</t>
  </si>
  <si>
    <t>357/11620/20</t>
  </si>
  <si>
    <t>Горобець Олександр Іванович</t>
  </si>
  <si>
    <t>6,8</t>
  </si>
  <si>
    <t>357/11639/20</t>
  </si>
  <si>
    <t>Магдич Оксана Анатоліївна</t>
  </si>
  <si>
    <t>2,6</t>
  </si>
  <si>
    <t>357/11640/20</t>
  </si>
  <si>
    <t>Мусій Ольга Валентинівна</t>
  </si>
  <si>
    <t>3,4</t>
  </si>
  <si>
    <t>357/11638/20</t>
  </si>
  <si>
    <t>Попова Світлана Георгіївна</t>
  </si>
  <si>
    <t>3,1</t>
  </si>
  <si>
    <t>357/11612/20</t>
  </si>
  <si>
    <t>Фазліахмедова Оксана Володимирівна</t>
  </si>
  <si>
    <t>2,2</t>
  </si>
  <si>
    <t>357/11607/20</t>
  </si>
  <si>
    <t>Шевченко Валентина Іванівна</t>
  </si>
  <si>
    <t>Кудлай Юрій Вадимович</t>
  </si>
  <si>
    <t>заяву до суду подано 06.12.2020, але  відомості, щодо реєстрації в суді відсутні</t>
  </si>
  <si>
    <t>Звєрєва Олена Євгенівна</t>
  </si>
  <si>
    <t>5,4</t>
  </si>
  <si>
    <t>357/8739/20 1-ша інстанція</t>
  </si>
  <si>
    <t>Стелик Сергій Михайлович</t>
  </si>
  <si>
    <t>Білобров Ірина Анатоліївна</t>
  </si>
  <si>
    <t>2,7</t>
  </si>
  <si>
    <t>Денисюк Світлана Володимирівна</t>
  </si>
  <si>
    <t>Скорина Леся Миколаївна</t>
  </si>
  <si>
    <t>Щур Світлана Олексіївна</t>
  </si>
  <si>
    <t>4,3</t>
  </si>
  <si>
    <t>Голуб Віталій Михайлович</t>
  </si>
  <si>
    <t>2,5</t>
  </si>
  <si>
    <t>320/6597/20</t>
  </si>
  <si>
    <t>Київське обласне відділення Фонду соціального захисту інвалідів</t>
  </si>
  <si>
    <t>про стягнення адміністративнно-господарських санкцій та пені</t>
  </si>
  <si>
    <t>190,1</t>
  </si>
  <si>
    <r>
      <t xml:space="preserve">Сума кредиторської заборгованості  </t>
    </r>
    <r>
      <rPr>
        <u/>
        <sz val="10"/>
        <rFont val="Arial"/>
        <family val="2"/>
        <charset val="204"/>
      </rPr>
      <t xml:space="preserve">29,1    </t>
    </r>
    <r>
      <rPr>
        <sz val="10"/>
        <rFont val="Arial"/>
        <family val="2"/>
        <charset val="204"/>
      </rPr>
      <t xml:space="preserve">тис. грн </t>
    </r>
  </si>
  <si>
    <r>
      <t xml:space="preserve">Сума дебіторської заборгованості </t>
    </r>
    <r>
      <rPr>
        <u/>
        <sz val="10"/>
        <rFont val="Arial"/>
        <family val="2"/>
        <charset val="204"/>
      </rPr>
      <t xml:space="preserve">    518,6  </t>
    </r>
    <r>
      <rPr>
        <sz val="10"/>
        <rFont val="Arial"/>
        <family val="2"/>
        <charset val="204"/>
      </rPr>
      <t xml:space="preserve"> тис. грн </t>
    </r>
  </si>
  <si>
    <r>
      <t>до фінансового звіту за  2020 рік по підприємству</t>
    </r>
    <r>
      <rPr>
        <b/>
        <sz val="11"/>
        <rFont val="Times New Roman"/>
        <family val="1"/>
        <charset val="204"/>
      </rPr>
      <t xml:space="preserve">  </t>
    </r>
    <r>
      <rPr>
        <sz val="11"/>
        <rFont val="Times New Roman"/>
        <family val="1"/>
        <charset val="204"/>
      </rPr>
      <t>КП</t>
    </r>
    <r>
      <rPr>
        <b/>
        <sz val="11"/>
        <rFont val="Times New Roman"/>
        <family val="1"/>
        <charset val="204"/>
      </rPr>
      <t xml:space="preserve">  </t>
    </r>
    <r>
      <rPr>
        <sz val="11"/>
        <rFont val="Times New Roman"/>
        <family val="1"/>
        <charset val="204"/>
      </rPr>
      <t>БМР</t>
    </r>
    <r>
      <rPr>
        <b/>
        <sz val="11"/>
        <rFont val="Times New Roman"/>
        <family val="1"/>
        <charset val="204"/>
      </rPr>
      <t xml:space="preserve">  </t>
    </r>
    <r>
      <rPr>
        <sz val="11"/>
        <rFont val="Times New Roman"/>
        <family val="1"/>
        <charset val="204"/>
      </rPr>
      <t>ЖЕК№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</si>
</sst>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5" formatCode="#,##0&quot;р.&quot;;[Red]\-#,##0&quot;р.&quot;"/>
    <numFmt numFmtId="166" formatCode="#,##0.00&quot;р.&quot;;\-#,##0.00&quot;р.&quot;"/>
    <numFmt numFmtId="171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09" formatCode="dd\.mm\.yyyy;@"/>
    <numFmt numFmtId="210" formatCode="_(* #,##0_);_(* \(#,##0\);_(* &quot;-&quot;??_);_(@_)"/>
    <numFmt numFmtId="211" formatCode="_(* #,##0.0_);_(* \(#,##0.0\);_(* &quot;-&quot;??_);_(@_)"/>
    <numFmt numFmtId="212" formatCode="0.0%"/>
    <numFmt numFmtId="214" formatCode="#,##0.00\ _₽"/>
    <numFmt numFmtId="215" formatCode="0.000"/>
    <numFmt numFmtId="218" formatCode="_-* #,##0_р_._-;\-* #,##0_р_._-;_-* \-??_р_._-;_-@_-"/>
  </numFmts>
  <fonts count="117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indexed="12"/>
      <name val="Arial Cyr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3"/>
      <name val="Arial Cyr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u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FF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C6EFCE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3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7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8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202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0" fontId="87" fillId="0" borderId="0" applyNumberFormat="0" applyFill="0" applyBorder="0" applyAlignment="0" applyProtection="0">
      <alignment vertical="top"/>
      <protection locked="0"/>
    </xf>
    <xf numFmtId="203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" fillId="0" borderId="0"/>
    <xf numFmtId="0" fontId="107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204" fontId="65" fillId="0" borderId="0" applyFont="0" applyFill="0" applyBorder="0" applyAlignment="0" applyProtection="0"/>
    <xf numFmtId="205" fontId="65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206" fontId="2" fillId="0" borderId="0" applyFont="0" applyFill="0" applyBorder="0" applyAlignment="0" applyProtection="0"/>
    <xf numFmtId="206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108" fillId="31" borderId="0" applyNumberFormat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207" fontId="67" fillId="22" borderId="12" applyFill="0" applyBorder="0">
      <alignment horizontal="center" vertical="center" wrapText="1"/>
      <protection locked="0"/>
    </xf>
    <xf numFmtId="202" fontId="68" fillId="0" borderId="0">
      <alignment wrapText="1"/>
    </xf>
    <xf numFmtId="202" fontId="35" fillId="0" borderId="0">
      <alignment wrapText="1"/>
    </xf>
  </cellStyleXfs>
  <cellXfs count="858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97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6" applyFont="1" applyFill="1" applyBorder="1" applyAlignment="1">
      <alignment vertical="center"/>
    </xf>
    <xf numFmtId="0" fontId="5" fillId="0" borderId="3" xfId="246" applyFont="1" applyFill="1" applyBorder="1" applyAlignment="1">
      <alignment horizontal="left" vertical="center" wrapText="1"/>
    </xf>
    <xf numFmtId="0" fontId="4" fillId="0" borderId="0" xfId="246" applyFont="1" applyFill="1" applyBorder="1" applyAlignment="1">
      <alignment vertical="center"/>
    </xf>
    <xf numFmtId="0" fontId="5" fillId="0" borderId="0" xfId="246" applyFont="1" applyFill="1" applyBorder="1" applyAlignment="1">
      <alignment horizontal="center" vertical="center"/>
    </xf>
    <xf numFmtId="0" fontId="4" fillId="0" borderId="0" xfId="246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6" applyFont="1" applyFill="1"/>
    <xf numFmtId="0" fontId="5" fillId="0" borderId="0" xfId="246" applyFont="1" applyFill="1" applyBorder="1" applyAlignment="1">
      <alignment vertical="center" wrapText="1"/>
    </xf>
    <xf numFmtId="0" fontId="5" fillId="0" borderId="0" xfId="0" applyFont="1" applyFill="1"/>
    <xf numFmtId="0" fontId="5" fillId="0" borderId="0" xfId="246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6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97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204" fontId="5" fillId="0" borderId="3" xfId="0" applyNumberFormat="1" applyFont="1" applyFill="1" applyBorder="1" applyAlignment="1">
      <alignment horizontal="center" vertical="center" wrapText="1"/>
    </xf>
    <xf numFmtId="210" fontId="5" fillId="0" borderId="3" xfId="0" applyNumberFormat="1" applyFont="1" applyFill="1" applyBorder="1" applyAlignment="1">
      <alignment horizontal="center" vertical="center" wrapText="1"/>
    </xf>
    <xf numFmtId="210" fontId="5" fillId="29" borderId="3" xfId="0" applyNumberFormat="1" applyFont="1" applyFill="1" applyBorder="1" applyAlignment="1">
      <alignment horizontal="center" vertical="center" wrapText="1"/>
    </xf>
    <xf numFmtId="204" fontId="5" fillId="29" borderId="3" xfId="0" applyNumberFormat="1" applyFont="1" applyFill="1" applyBorder="1" applyAlignment="1">
      <alignment horizontal="center" vertical="center" wrapText="1"/>
    </xf>
    <xf numFmtId="196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97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204" fontId="9" fillId="0" borderId="3" xfId="0" applyNumberFormat="1" applyFont="1" applyFill="1" applyBorder="1" applyAlignment="1">
      <alignment horizontal="center" vertical="center" wrapText="1"/>
    </xf>
    <xf numFmtId="204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6" applyFont="1" applyFill="1" applyBorder="1" applyAlignment="1">
      <alignment horizontal="center" vertical="center" wrapText="1"/>
    </xf>
    <xf numFmtId="0" fontId="70" fillId="0" borderId="3" xfId="246" applyFont="1" applyFill="1" applyBorder="1" applyAlignment="1">
      <alignment horizontal="center" vertical="center"/>
    </xf>
    <xf numFmtId="0" fontId="71" fillId="0" borderId="3" xfId="246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210" fontId="9" fillId="0" borderId="3" xfId="0" applyNumberFormat="1" applyFont="1" applyFill="1" applyBorder="1" applyAlignment="1">
      <alignment horizontal="center" vertical="center" wrapText="1"/>
    </xf>
    <xf numFmtId="210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197" fontId="9" fillId="29" borderId="3" xfId="0" applyNumberFormat="1" applyFont="1" applyFill="1" applyBorder="1" applyAlignment="1">
      <alignment horizontal="center" vertical="center" wrapText="1"/>
    </xf>
    <xf numFmtId="197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96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210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97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8" applyNumberFormat="1" applyFont="1" applyFill="1" applyBorder="1" applyAlignment="1">
      <alignment horizontal="left" vertical="center" wrapText="1"/>
    </xf>
    <xf numFmtId="204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204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8" applyNumberFormat="1" applyFont="1" applyFill="1" applyBorder="1" applyAlignment="1">
      <alignment vertical="center" wrapText="1"/>
    </xf>
    <xf numFmtId="0" fontId="76" fillId="0" borderId="3" xfId="246" applyFont="1" applyFill="1" applyBorder="1" applyAlignment="1">
      <alignment horizontal="left" vertical="center" wrapText="1"/>
    </xf>
    <xf numFmtId="204" fontId="76" fillId="0" borderId="3" xfId="0" applyNumberFormat="1" applyFont="1" applyFill="1" applyBorder="1" applyAlignment="1">
      <alignment horizontal="center" vertical="center" wrapText="1"/>
    </xf>
    <xf numFmtId="204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6" applyFill="1"/>
    <xf numFmtId="0" fontId="12" fillId="0" borderId="0" xfId="286" applyFont="1" applyFill="1" applyBorder="1" applyAlignment="1">
      <alignment vertical="center" wrapText="1"/>
    </xf>
    <xf numFmtId="0" fontId="83" fillId="0" borderId="0" xfId="286" applyFont="1" applyFill="1" applyBorder="1" applyAlignment="1">
      <alignment horizontal="center" vertical="center" wrapText="1"/>
    </xf>
    <xf numFmtId="0" fontId="12" fillId="0" borderId="0" xfId="286" applyFill="1" applyBorder="1" applyAlignment="1">
      <alignment vertical="top" wrapText="1"/>
    </xf>
    <xf numFmtId="0" fontId="12" fillId="0" borderId="0" xfId="286" applyFont="1" applyFill="1" applyBorder="1" applyAlignment="1">
      <alignment horizontal="right" wrapText="1"/>
    </xf>
    <xf numFmtId="0" fontId="12" fillId="0" borderId="3" xfId="286" applyBorder="1" applyAlignment="1">
      <alignment horizontal="center" vertical="center" wrapText="1"/>
    </xf>
    <xf numFmtId="0" fontId="12" fillId="0" borderId="3" xfId="286" applyFont="1" applyFill="1" applyBorder="1" applyAlignment="1" applyProtection="1">
      <alignment horizontal="center" vertical="center" wrapText="1"/>
      <protection locked="0"/>
    </xf>
    <xf numFmtId="0" fontId="12" fillId="0" borderId="3" xfId="286" applyBorder="1" applyAlignment="1">
      <alignment horizontal="center"/>
    </xf>
    <xf numFmtId="0" fontId="12" fillId="0" borderId="0" xfId="286" applyFont="1" applyBorder="1" applyAlignment="1"/>
    <xf numFmtId="0" fontId="12" fillId="0" borderId="0" xfId="286" applyFont="1" applyBorder="1" applyAlignment="1" applyProtection="1">
      <alignment horizontal="center" vertical="center" wrapText="1"/>
      <protection locked="0"/>
    </xf>
    <xf numFmtId="0" fontId="77" fillId="0" borderId="0" xfId="286" applyFont="1" applyFill="1" applyBorder="1" applyAlignment="1">
      <alignment vertical="center" wrapText="1"/>
    </xf>
    <xf numFmtId="196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212" fontId="5" fillId="29" borderId="3" xfId="293" applyNumberFormat="1" applyFont="1" applyFill="1" applyBorder="1" applyAlignment="1">
      <alignment horizontal="center" vertical="center" wrapText="1"/>
    </xf>
    <xf numFmtId="212" fontId="9" fillId="29" borderId="3" xfId="293" applyNumberFormat="1" applyFont="1" applyFill="1" applyBorder="1" applyAlignment="1">
      <alignment horizontal="center" vertical="center" wrapText="1"/>
    </xf>
    <xf numFmtId="212" fontId="76" fillId="29" borderId="3" xfId="293" applyNumberFormat="1" applyFont="1" applyFill="1" applyBorder="1" applyAlignment="1">
      <alignment horizontal="center" vertical="center" wrapText="1"/>
    </xf>
    <xf numFmtId="212" fontId="6" fillId="29" borderId="3" xfId="293" applyNumberFormat="1" applyFont="1" applyFill="1" applyBorder="1" applyAlignment="1">
      <alignment horizontal="center" vertical="center" wrapText="1"/>
    </xf>
    <xf numFmtId="0" fontId="4" fillId="29" borderId="3" xfId="246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9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6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6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90" fillId="0" borderId="15" xfId="0" applyFont="1" applyFill="1" applyBorder="1" applyAlignment="1">
      <alignment vertical="center"/>
    </xf>
    <xf numFmtId="0" fontId="90" fillId="0" borderId="3" xfId="0" applyFont="1" applyFill="1" applyBorder="1" applyAlignment="1">
      <alignment horizontal="left" vertical="center"/>
    </xf>
    <xf numFmtId="204" fontId="4" fillId="29" borderId="3" xfId="0" applyNumberFormat="1" applyFont="1" applyFill="1" applyBorder="1" applyAlignment="1">
      <alignment horizontal="center" vertical="center" wrapText="1"/>
    </xf>
    <xf numFmtId="0" fontId="5" fillId="0" borderId="3" xfId="238" applyNumberFormat="1" applyFont="1" applyFill="1" applyBorder="1" applyAlignment="1">
      <alignment horizontal="left" wrapText="1"/>
    </xf>
    <xf numFmtId="204" fontId="4" fillId="0" borderId="3" xfId="0" applyNumberFormat="1" applyFont="1" applyFill="1" applyBorder="1" applyAlignment="1">
      <alignment horizontal="center" vertical="center" wrapText="1"/>
    </xf>
    <xf numFmtId="212" fontId="4" fillId="29" borderId="3" xfId="293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6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8" fillId="0" borderId="3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9" fillId="0" borderId="22" xfId="0" applyNumberFormat="1" applyFont="1" applyFill="1" applyBorder="1" applyAlignment="1">
      <alignment horizontal="center" vertical="center"/>
    </xf>
    <xf numFmtId="49" fontId="89" fillId="0" borderId="19" xfId="0" applyNumberFormat="1" applyFont="1" applyFill="1" applyBorder="1" applyAlignment="1">
      <alignment horizontal="center" vertical="center"/>
    </xf>
    <xf numFmtId="0" fontId="88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196" fontId="5" fillId="0" borderId="3" xfId="0" applyNumberFormat="1" applyFont="1" applyFill="1" applyBorder="1" applyAlignment="1">
      <alignment horizontal="center"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74" fillId="0" borderId="3" xfId="0" applyFont="1" applyFill="1" applyBorder="1" applyAlignment="1">
      <alignment horizontal="center" wrapText="1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0" xfId="286" applyFont="1" applyFill="1" applyProtection="1">
      <protection locked="0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4" fillId="30" borderId="3" xfId="0" applyFont="1" applyFill="1" applyBorder="1" applyAlignment="1">
      <alignment horizontal="left" vertical="center" wrapText="1"/>
    </xf>
    <xf numFmtId="197" fontId="5" fillId="0" borderId="0" xfId="0" applyNumberFormat="1" applyFont="1" applyFill="1" applyBorder="1" applyAlignment="1">
      <alignment wrapText="1"/>
    </xf>
    <xf numFmtId="0" fontId="5" fillId="0" borderId="17" xfId="0" applyFont="1" applyFill="1" applyBorder="1" applyAlignment="1">
      <alignment horizontal="right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3" xfId="238" applyFont="1" applyFill="1" applyBorder="1" applyAlignment="1">
      <alignment horizontal="center" vertical="center"/>
    </xf>
    <xf numFmtId="0" fontId="69" fillId="0" borderId="3" xfId="238" applyFont="1" applyFill="1" applyBorder="1" applyAlignment="1">
      <alignment horizontal="left" vertical="center" wrapText="1"/>
    </xf>
    <xf numFmtId="0" fontId="69" fillId="0" borderId="3" xfId="238" applyFont="1" applyFill="1" applyBorder="1" applyAlignment="1">
      <alignment horizontal="left" vertical="center"/>
    </xf>
    <xf numFmtId="0" fontId="9" fillId="0" borderId="3" xfId="238" applyNumberFormat="1" applyFont="1" applyFill="1" applyBorder="1" applyAlignment="1">
      <alignment horizontal="left" vertical="center" wrapText="1"/>
    </xf>
    <xf numFmtId="0" fontId="9" fillId="0" borderId="3" xfId="238" applyNumberFormat="1" applyFont="1" applyFill="1" applyBorder="1" applyAlignment="1">
      <alignment horizontal="center" vertical="center" wrapText="1"/>
    </xf>
    <xf numFmtId="197" fontId="9" fillId="0" borderId="3" xfId="238" applyNumberFormat="1" applyFont="1" applyFill="1" applyBorder="1" applyAlignment="1">
      <alignment horizontal="center" vertical="center" wrapText="1"/>
    </xf>
    <xf numFmtId="0" fontId="9" fillId="0" borderId="3" xfId="238" applyNumberFormat="1" applyFont="1" applyFill="1" applyBorder="1" applyAlignment="1">
      <alignment horizontal="left" vertical="top" wrapText="1"/>
    </xf>
    <xf numFmtId="0" fontId="9" fillId="0" borderId="3" xfId="238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0" xfId="0" quotePrefix="1" applyFont="1" applyFill="1" applyBorder="1" applyAlignment="1">
      <alignment horizontal="center"/>
    </xf>
    <xf numFmtId="197" fontId="9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>
      <alignment vertical="center"/>
    </xf>
    <xf numFmtId="210" fontId="5" fillId="0" borderId="0" xfId="0" applyNumberFormat="1" applyFont="1" applyFill="1" applyBorder="1" applyAlignment="1">
      <alignment vertical="center"/>
    </xf>
    <xf numFmtId="4" fontId="5" fillId="0" borderId="3" xfId="0" applyNumberFormat="1" applyFont="1" applyFill="1" applyBorder="1" applyAlignment="1">
      <alignment horizontal="center" vertical="center" wrapText="1"/>
    </xf>
    <xf numFmtId="214" fontId="5" fillId="0" borderId="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top" wrapText="1"/>
    </xf>
    <xf numFmtId="49" fontId="12" fillId="0" borderId="3" xfId="286" applyNumberFormat="1" applyFont="1" applyFill="1" applyBorder="1" applyAlignment="1" applyProtection="1">
      <alignment horizontal="center" vertical="center" wrapText="1"/>
      <protection locked="0"/>
    </xf>
    <xf numFmtId="0" fontId="12" fillId="0" borderId="3" xfId="286" applyBorder="1" applyAlignment="1">
      <alignment vertical="center" wrapText="1"/>
    </xf>
    <xf numFmtId="0" fontId="5" fillId="0" borderId="17" xfId="0" applyFont="1" applyFill="1" applyBorder="1" applyAlignment="1">
      <alignment horizontal="center" wrapText="1"/>
    </xf>
    <xf numFmtId="0" fontId="11" fillId="0" borderId="0" xfId="0" applyFont="1" applyFill="1" applyAlignment="1">
      <alignment vertical="center"/>
    </xf>
    <xf numFmtId="0" fontId="5" fillId="0" borderId="18" xfId="0" applyFont="1" applyFill="1" applyBorder="1" applyAlignment="1"/>
    <xf numFmtId="0" fontId="11" fillId="0" borderId="0" xfId="0" applyFont="1" applyFill="1" applyBorder="1" applyAlignment="1">
      <alignment vertical="center"/>
    </xf>
    <xf numFmtId="0" fontId="5" fillId="0" borderId="18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0" fillId="0" borderId="0" xfId="0" applyFill="1" applyAlignment="1">
      <alignment horizont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9" fillId="0" borderId="17" xfId="0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286" applyFont="1" applyFill="1"/>
    <xf numFmtId="0" fontId="95" fillId="0" borderId="3" xfId="286" applyFont="1" applyFill="1" applyBorder="1" applyAlignment="1">
      <alignment horizontal="center" vertical="center" wrapText="1"/>
    </xf>
    <xf numFmtId="0" fontId="95" fillId="0" borderId="3" xfId="286" applyFont="1" applyFill="1" applyBorder="1" applyAlignment="1">
      <alignment vertical="center" wrapText="1"/>
    </xf>
    <xf numFmtId="0" fontId="94" fillId="0" borderId="3" xfId="286" applyFont="1" applyFill="1" applyBorder="1" applyAlignment="1">
      <alignment vertical="center" wrapText="1"/>
    </xf>
    <xf numFmtId="0" fontId="11" fillId="0" borderId="3" xfId="286" applyFont="1" applyFill="1" applyBorder="1" applyAlignment="1">
      <alignment horizontal="left" vertical="center" wrapText="1"/>
    </xf>
    <xf numFmtId="0" fontId="11" fillId="0" borderId="3" xfId="286" applyFont="1" applyFill="1" applyBorder="1" applyAlignment="1" applyProtection="1">
      <alignment horizontal="center" vertical="center" wrapText="1"/>
      <protection locked="0"/>
    </xf>
    <xf numFmtId="2" fontId="11" fillId="0" borderId="3" xfId="286" applyNumberFormat="1" applyFont="1" applyFill="1" applyBorder="1" applyAlignment="1" applyProtection="1">
      <alignment horizontal="right" vertical="center" wrapText="1"/>
      <protection locked="0"/>
    </xf>
    <xf numFmtId="0" fontId="11" fillId="0" borderId="3" xfId="286" applyFont="1" applyFill="1" applyBorder="1" applyAlignment="1" applyProtection="1">
      <alignment horizontal="right" vertical="center" wrapText="1"/>
      <protection locked="0"/>
    </xf>
    <xf numFmtId="0" fontId="11" fillId="32" borderId="13" xfId="286" applyFont="1" applyFill="1" applyBorder="1" applyAlignment="1">
      <alignment horizontal="left" vertical="center" wrapText="1"/>
    </xf>
    <xf numFmtId="0" fontId="95" fillId="32" borderId="3" xfId="286" applyFont="1" applyFill="1" applyBorder="1" applyAlignment="1" applyProtection="1">
      <alignment horizontal="center" vertical="center" wrapText="1"/>
      <protection locked="0"/>
    </xf>
    <xf numFmtId="2" fontId="95" fillId="32" borderId="3" xfId="286" applyNumberFormat="1" applyFont="1" applyFill="1" applyBorder="1" applyAlignment="1" applyProtection="1">
      <alignment horizontal="right" vertical="center" wrapText="1"/>
      <protection locked="0"/>
    </xf>
    <xf numFmtId="0" fontId="95" fillId="32" borderId="3" xfId="286" applyFont="1" applyFill="1" applyBorder="1" applyAlignment="1" applyProtection="1">
      <alignment horizontal="right" vertical="center" wrapText="1"/>
      <protection locked="0"/>
    </xf>
    <xf numFmtId="0" fontId="11" fillId="32" borderId="3" xfId="286" applyFont="1" applyFill="1" applyBorder="1" applyAlignment="1">
      <alignment vertical="center" wrapText="1"/>
    </xf>
    <xf numFmtId="0" fontId="11" fillId="32" borderId="15" xfId="286" applyFont="1" applyFill="1" applyBorder="1" applyAlignment="1" applyProtection="1">
      <alignment horizontal="left" vertical="center" wrapText="1"/>
      <protection locked="0"/>
    </xf>
    <xf numFmtId="0" fontId="11" fillId="0" borderId="15" xfId="286" applyFont="1" applyFill="1" applyBorder="1" applyAlignment="1" applyProtection="1">
      <alignment horizontal="left" vertical="center" wrapText="1"/>
      <protection locked="0"/>
    </xf>
    <xf numFmtId="0" fontId="11" fillId="32" borderId="20" xfId="286" applyFont="1" applyFill="1" applyBorder="1" applyAlignment="1">
      <alignment horizontal="left" vertical="center" wrapText="1"/>
    </xf>
    <xf numFmtId="0" fontId="11" fillId="0" borderId="3" xfId="286" applyFont="1" applyFill="1" applyBorder="1" applyAlignment="1" applyProtection="1">
      <protection locked="0"/>
    </xf>
    <xf numFmtId="0" fontId="95" fillId="0" borderId="3" xfId="286" applyFont="1" applyFill="1" applyBorder="1" applyAlignment="1" applyProtection="1">
      <alignment horizontal="right" vertical="center" wrapText="1"/>
      <protection locked="0"/>
    </xf>
    <xf numFmtId="0" fontId="11" fillId="32" borderId="3" xfId="286" applyFont="1" applyFill="1" applyBorder="1" applyAlignment="1">
      <alignment horizontal="left" vertical="center" wrapText="1"/>
    </xf>
    <xf numFmtId="0" fontId="11" fillId="32" borderId="3" xfId="286" applyFont="1" applyFill="1" applyBorder="1" applyAlignment="1" applyProtection="1">
      <alignment horizontal="center" vertical="center" wrapText="1"/>
      <protection locked="0"/>
    </xf>
    <xf numFmtId="0" fontId="11" fillId="0" borderId="3" xfId="286" applyFont="1" applyFill="1" applyBorder="1" applyAlignment="1" applyProtection="1">
      <alignment wrapText="1"/>
      <protection locked="0"/>
    </xf>
    <xf numFmtId="0" fontId="88" fillId="0" borderId="3" xfId="286" applyFont="1" applyFill="1" applyBorder="1" applyAlignment="1" applyProtection="1">
      <protection locked="0"/>
    </xf>
    <xf numFmtId="0" fontId="95" fillId="0" borderId="3" xfId="286" applyFont="1" applyFill="1" applyBorder="1" applyAlignment="1" applyProtection="1">
      <alignment horizontal="center" vertical="center" wrapText="1"/>
      <protection locked="0"/>
    </xf>
    <xf numFmtId="0" fontId="95" fillId="0" borderId="0" xfId="286" applyFont="1" applyFill="1" applyBorder="1" applyAlignment="1">
      <alignment horizontal="left"/>
    </xf>
    <xf numFmtId="0" fontId="95" fillId="0" borderId="0" xfId="286" applyFont="1" applyFill="1" applyBorder="1" applyAlignment="1">
      <alignment horizontal="center"/>
    </xf>
    <xf numFmtId="0" fontId="11" fillId="0" borderId="0" xfId="286" applyFont="1" applyFill="1" applyAlignment="1">
      <alignment horizontal="center"/>
    </xf>
    <xf numFmtId="0" fontId="11" fillId="0" borderId="0" xfId="286" applyFont="1" applyFill="1" applyAlignment="1" applyProtection="1">
      <alignment horizontal="center" vertical="center"/>
      <protection locked="0"/>
    </xf>
    <xf numFmtId="0" fontId="69" fillId="0" borderId="3" xfId="286" applyFont="1" applyFill="1" applyBorder="1" applyAlignment="1">
      <alignment vertical="center" wrapText="1"/>
    </xf>
    <xf numFmtId="2" fontId="7" fillId="0" borderId="3" xfId="286" applyNumberFormat="1" applyFont="1" applyFill="1" applyBorder="1" applyAlignment="1">
      <alignment vertical="center" wrapText="1"/>
    </xf>
    <xf numFmtId="0" fontId="9" fillId="0" borderId="17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wrapText="1"/>
    </xf>
    <xf numFmtId="212" fontId="96" fillId="0" borderId="3" xfId="0" applyNumberFormat="1" applyFont="1" applyFill="1" applyBorder="1" applyAlignment="1">
      <alignment horizontal="center" vertical="center" wrapText="1"/>
    </xf>
    <xf numFmtId="210" fontId="109" fillId="0" borderId="3" xfId="0" applyNumberFormat="1" applyFont="1" applyFill="1" applyBorder="1" applyAlignment="1">
      <alignment horizontal="center" vertical="center" wrapText="1"/>
    </xf>
    <xf numFmtId="4" fontId="109" fillId="0" borderId="3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left" vertical="top" wrapText="1"/>
    </xf>
    <xf numFmtId="0" fontId="9" fillId="0" borderId="0" xfId="0" applyFont="1"/>
    <xf numFmtId="0" fontId="73" fillId="0" borderId="0" xfId="0" applyFont="1"/>
    <xf numFmtId="0" fontId="69" fillId="0" borderId="0" xfId="0" applyFont="1" applyFill="1" applyBorder="1" applyAlignment="1">
      <alignment vertical="center"/>
    </xf>
    <xf numFmtId="0" fontId="11" fillId="0" borderId="0" xfId="286" applyFont="1" applyFill="1" applyProtection="1">
      <protection locked="0"/>
    </xf>
    <xf numFmtId="2" fontId="9" fillId="0" borderId="3" xfId="0" applyNumberFormat="1" applyFont="1" applyFill="1" applyBorder="1" applyAlignment="1">
      <alignment vertical="center"/>
    </xf>
    <xf numFmtId="2" fontId="9" fillId="0" borderId="3" xfId="238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left" vertical="center" wrapText="1"/>
    </xf>
    <xf numFmtId="212" fontId="5" fillId="0" borderId="3" xfId="293" applyNumberFormat="1" applyFont="1" applyFill="1" applyBorder="1" applyAlignment="1">
      <alignment horizontal="center" vertical="center" wrapText="1"/>
    </xf>
    <xf numFmtId="204" fontId="5" fillId="32" borderId="3" xfId="0" applyNumberFormat="1" applyFont="1" applyFill="1" applyBorder="1" applyAlignment="1">
      <alignment horizontal="center" vertical="center" wrapText="1"/>
    </xf>
    <xf numFmtId="212" fontId="5" fillId="32" borderId="3" xfId="293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/>
    <xf numFmtId="0" fontId="70" fillId="0" borderId="0" xfId="0" applyFont="1"/>
    <xf numFmtId="0" fontId="71" fillId="33" borderId="3" xfId="0" applyFont="1" applyFill="1" applyBorder="1" applyAlignment="1">
      <alignment horizontal="left" vertical="center" wrapText="1"/>
    </xf>
    <xf numFmtId="0" fontId="70" fillId="33" borderId="3" xfId="0" quotePrefix="1" applyFont="1" applyFill="1" applyBorder="1" applyAlignment="1">
      <alignment horizontal="center" vertical="center"/>
    </xf>
    <xf numFmtId="0" fontId="71" fillId="0" borderId="0" xfId="0" applyFont="1" applyFill="1" applyBorder="1" applyAlignment="1">
      <alignment vertical="center"/>
    </xf>
    <xf numFmtId="0" fontId="70" fillId="0" borderId="0" xfId="0" applyFont="1" applyFill="1" applyAlignment="1">
      <alignment vertical="center"/>
    </xf>
    <xf numFmtId="0" fontId="70" fillId="33" borderId="3" xfId="0" applyFont="1" applyFill="1" applyBorder="1" applyAlignment="1">
      <alignment horizontal="left" vertical="center" wrapText="1"/>
    </xf>
    <xf numFmtId="0" fontId="70" fillId="33" borderId="3" xfId="0" applyFont="1" applyFill="1" applyBorder="1" applyAlignment="1">
      <alignment horizontal="center" vertical="center" wrapText="1"/>
    </xf>
    <xf numFmtId="49" fontId="70" fillId="33" borderId="23" xfId="0" applyNumberFormat="1" applyFont="1" applyFill="1" applyBorder="1" applyAlignment="1">
      <alignment horizontal="center" vertical="center"/>
    </xf>
    <xf numFmtId="0" fontId="70" fillId="33" borderId="22" xfId="0" applyFont="1" applyFill="1" applyBorder="1" applyAlignment="1">
      <alignment horizontal="left" vertical="center" wrapText="1"/>
    </xf>
    <xf numFmtId="49" fontId="70" fillId="33" borderId="22" xfId="0" applyNumberFormat="1" applyFont="1" applyFill="1" applyBorder="1" applyAlignment="1">
      <alignment horizontal="center" vertical="center"/>
    </xf>
    <xf numFmtId="0" fontId="70" fillId="0" borderId="21" xfId="0" applyFont="1" applyFill="1" applyBorder="1" applyAlignment="1">
      <alignment horizontal="left" vertical="center" wrapText="1"/>
    </xf>
    <xf numFmtId="0" fontId="70" fillId="33" borderId="3" xfId="0" quotePrefix="1" applyNumberFormat="1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wrapText="1"/>
    </xf>
    <xf numFmtId="0" fontId="70" fillId="0" borderId="0" xfId="0" applyFont="1" applyFill="1" applyAlignment="1">
      <alignment horizontal="left"/>
    </xf>
    <xf numFmtId="0" fontId="70" fillId="0" borderId="0" xfId="0" applyFont="1" applyAlignment="1">
      <alignment vertical="center"/>
    </xf>
    <xf numFmtId="0" fontId="7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70" fillId="33" borderId="24" xfId="0" applyFont="1" applyFill="1" applyBorder="1" applyAlignment="1">
      <alignment horizontal="left" vertical="center" wrapText="1"/>
    </xf>
    <xf numFmtId="0" fontId="70" fillId="0" borderId="3" xfId="0" applyFont="1" applyBorder="1" applyAlignment="1">
      <alignment vertical="center"/>
    </xf>
    <xf numFmtId="0" fontId="70" fillId="0" borderId="14" xfId="0" applyFont="1" applyBorder="1" applyAlignment="1">
      <alignment vertical="center"/>
    </xf>
    <xf numFmtId="3" fontId="5" fillId="0" borderId="3" xfId="0" applyNumberFormat="1" applyFont="1" applyFill="1" applyBorder="1" applyAlignment="1">
      <alignment horizontal="right" vertical="center" wrapText="1"/>
    </xf>
    <xf numFmtId="2" fontId="5" fillId="0" borderId="0" xfId="0" applyNumberFormat="1" applyFont="1" applyFill="1" applyAlignment="1">
      <alignment vertical="center"/>
    </xf>
    <xf numFmtId="0" fontId="70" fillId="0" borderId="0" xfId="0" applyFont="1" applyFill="1" applyAlignment="1">
      <alignment horizontal="center" vertical="center"/>
    </xf>
    <xf numFmtId="204" fontId="70" fillId="0" borderId="3" xfId="0" applyNumberFormat="1" applyFont="1" applyFill="1" applyBorder="1" applyAlignment="1">
      <alignment horizontal="center" vertical="center" wrapText="1"/>
    </xf>
    <xf numFmtId="0" fontId="70" fillId="33" borderId="3" xfId="0" applyFont="1" applyFill="1" applyBorder="1"/>
    <xf numFmtId="0" fontId="70" fillId="0" borderId="3" xfId="0" applyFont="1" applyBorder="1"/>
    <xf numFmtId="0" fontId="70" fillId="0" borderId="0" xfId="0" applyFont="1" applyBorder="1"/>
    <xf numFmtId="0" fontId="11" fillId="0" borderId="3" xfId="0" applyFont="1" applyBorder="1"/>
    <xf numFmtId="1" fontId="5" fillId="0" borderId="3" xfId="0" applyNumberFormat="1" applyFont="1" applyFill="1" applyBorder="1" applyAlignment="1">
      <alignment horizontal="right" vertical="center" wrapText="1"/>
    </xf>
    <xf numFmtId="0" fontId="0" fillId="0" borderId="3" xfId="0" applyBorder="1" applyAlignment="1">
      <alignment vertical="center"/>
    </xf>
    <xf numFmtId="0" fontId="12" fillId="0" borderId="0" xfId="286" applyAlignment="1">
      <alignment vertical="top"/>
    </xf>
    <xf numFmtId="0" fontId="12" fillId="0" borderId="0" xfId="286" applyFont="1" applyFill="1" applyBorder="1" applyAlignment="1">
      <alignment horizontal="right" vertical="top" wrapText="1"/>
    </xf>
    <xf numFmtId="0" fontId="12" fillId="0" borderId="3" xfId="286" applyFont="1" applyFill="1" applyBorder="1" applyAlignment="1">
      <alignment horizontal="center" vertical="top" wrapText="1"/>
    </xf>
    <xf numFmtId="0" fontId="12" fillId="0" borderId="3" xfId="286" applyBorder="1" applyAlignment="1">
      <alignment horizontal="center" vertical="top"/>
    </xf>
    <xf numFmtId="49" fontId="12" fillId="0" borderId="3" xfId="286" applyNumberFormat="1" applyFont="1" applyFill="1" applyBorder="1" applyAlignment="1" applyProtection="1">
      <alignment horizontal="center" vertical="top" wrapText="1"/>
      <protection locked="0"/>
    </xf>
    <xf numFmtId="0" fontId="5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3" xfId="0" applyFill="1" applyBorder="1" applyAlignment="1">
      <alignment horizontal="center" vertical="center"/>
    </xf>
    <xf numFmtId="0" fontId="12" fillId="0" borderId="0" xfId="286" applyFont="1" applyFill="1" applyBorder="1" applyAlignment="1">
      <alignment horizontal="right" vertical="center" wrapText="1"/>
    </xf>
    <xf numFmtId="0" fontId="0" fillId="0" borderId="3" xfId="0" applyBorder="1" applyAlignment="1">
      <alignment horizontal="center" vertical="center"/>
    </xf>
    <xf numFmtId="0" fontId="11" fillId="0" borderId="0" xfId="0" applyFont="1" applyAlignment="1">
      <alignment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0" fontId="70" fillId="33" borderId="3" xfId="0" applyFont="1" applyFill="1" applyBorder="1" applyAlignment="1">
      <alignment horizontal="center"/>
    </xf>
    <xf numFmtId="0" fontId="5" fillId="32" borderId="3" xfId="0" applyFont="1" applyFill="1" applyBorder="1" applyAlignment="1">
      <alignment horizontal="left" vertical="center" wrapText="1"/>
    </xf>
    <xf numFmtId="0" fontId="70" fillId="32" borderId="3" xfId="0" quotePrefix="1" applyNumberFormat="1" applyFont="1" applyFill="1" applyBorder="1" applyAlignment="1">
      <alignment horizontal="center" vertical="center"/>
    </xf>
    <xf numFmtId="3" fontId="4" fillId="32" borderId="3" xfId="0" applyNumberFormat="1" applyFont="1" applyFill="1" applyBorder="1" applyAlignment="1">
      <alignment horizontal="right" vertical="center" wrapText="1"/>
    </xf>
    <xf numFmtId="0" fontId="2" fillId="0" borderId="0" xfId="239"/>
    <xf numFmtId="0" fontId="12" fillId="0" borderId="3" xfId="286" applyFont="1" applyFill="1" applyBorder="1" applyAlignment="1" applyProtection="1">
      <alignment horizontal="center" vertical="center" wrapText="1" shrinkToFit="1"/>
      <protection locked="0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239" applyFont="1" applyFill="1" applyBorder="1" applyAlignment="1">
      <alignment horizontal="center" vertical="center"/>
    </xf>
    <xf numFmtId="49" fontId="100" fillId="0" borderId="3" xfId="286" applyNumberFormat="1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>
      <alignment horizontal="center" wrapText="1"/>
    </xf>
    <xf numFmtId="0" fontId="9" fillId="0" borderId="0" xfId="0" applyFont="1" applyFill="1" applyBorder="1" applyAlignment="1"/>
    <xf numFmtId="0" fontId="70" fillId="0" borderId="17" xfId="0" applyFont="1" applyFill="1" applyBorder="1" applyAlignment="1">
      <alignment horizontal="left"/>
    </xf>
    <xf numFmtId="204" fontId="5" fillId="0" borderId="0" xfId="0" applyNumberFormat="1" applyFont="1" applyFill="1" applyBorder="1" applyAlignment="1">
      <alignment vertical="center"/>
    </xf>
    <xf numFmtId="0" fontId="73" fillId="0" borderId="0" xfId="0" applyFont="1" applyBorder="1" applyAlignment="1">
      <alignment vertical="center"/>
    </xf>
    <xf numFmtId="0" fontId="70" fillId="0" borderId="0" xfId="0" applyFont="1" applyFill="1" applyBorder="1" applyAlignment="1">
      <alignment horizontal="left" vertical="center" wrapText="1"/>
    </xf>
    <xf numFmtId="0" fontId="70" fillId="34" borderId="3" xfId="0" applyFont="1" applyFill="1" applyBorder="1"/>
    <xf numFmtId="0" fontId="70" fillId="0" borderId="3" xfId="0" applyFont="1" applyBorder="1" applyAlignment="1">
      <alignment vertical="top"/>
    </xf>
    <xf numFmtId="204" fontId="70" fillId="0" borderId="3" xfId="0" applyNumberFormat="1" applyFont="1" applyFill="1" applyBorder="1" applyAlignment="1">
      <alignment horizontal="center" vertical="top" wrapText="1"/>
    </xf>
    <xf numFmtId="204" fontId="70" fillId="0" borderId="13" xfId="0" applyNumberFormat="1" applyFont="1" applyFill="1" applyBorder="1" applyAlignment="1">
      <alignment horizontal="center" vertical="top" wrapText="1"/>
    </xf>
    <xf numFmtId="1" fontId="70" fillId="32" borderId="3" xfId="286" applyNumberFormat="1" applyFont="1" applyFill="1" applyBorder="1" applyAlignment="1" applyProtection="1">
      <alignment horizontal="right" vertical="center" wrapText="1"/>
      <protection locked="0"/>
    </xf>
    <xf numFmtId="1" fontId="11" fillId="0" borderId="3" xfId="286" applyNumberFormat="1" applyFont="1" applyFill="1" applyBorder="1" applyAlignment="1" applyProtection="1">
      <alignment horizontal="right" vertical="center" wrapText="1"/>
      <protection locked="0"/>
    </xf>
    <xf numFmtId="204" fontId="0" fillId="0" borderId="0" xfId="0" applyNumberFormat="1"/>
    <xf numFmtId="49" fontId="12" fillId="0" borderId="3" xfId="286" applyNumberFormat="1" applyBorder="1" applyAlignment="1">
      <alignment horizontal="center" vertical="center"/>
    </xf>
    <xf numFmtId="0" fontId="12" fillId="0" borderId="3" xfId="286" applyBorder="1" applyAlignment="1">
      <alignment horizontal="center" vertical="center"/>
    </xf>
    <xf numFmtId="0" fontId="11" fillId="32" borderId="3" xfId="286" applyFont="1" applyFill="1" applyBorder="1" applyAlignment="1" applyProtection="1">
      <alignment wrapText="1"/>
      <protection locked="0"/>
    </xf>
    <xf numFmtId="0" fontId="11" fillId="32" borderId="3" xfId="286" applyFont="1" applyFill="1" applyBorder="1" applyAlignment="1" applyProtection="1">
      <alignment horizontal="right" vertical="center" wrapText="1"/>
      <protection locked="0"/>
    </xf>
    <xf numFmtId="204" fontId="71" fillId="33" borderId="3" xfId="0" applyNumberFormat="1" applyFont="1" applyFill="1" applyBorder="1" applyAlignment="1">
      <alignment horizontal="center" vertical="center" wrapText="1"/>
    </xf>
    <xf numFmtId="204" fontId="73" fillId="0" borderId="0" xfId="0" applyNumberFormat="1" applyFont="1" applyAlignment="1">
      <alignment vertical="center"/>
    </xf>
    <xf numFmtId="0" fontId="4" fillId="32" borderId="19" xfId="0" applyFont="1" applyFill="1" applyBorder="1" applyAlignment="1">
      <alignment horizontal="left" vertical="center" wrapText="1"/>
    </xf>
    <xf numFmtId="49" fontId="71" fillId="32" borderId="19" xfId="0" applyNumberFormat="1" applyFont="1" applyFill="1" applyBorder="1" applyAlignment="1">
      <alignment horizontal="center" vertical="center"/>
    </xf>
    <xf numFmtId="204" fontId="4" fillId="32" borderId="3" xfId="0" applyNumberFormat="1" applyFont="1" applyFill="1" applyBorder="1" applyAlignment="1">
      <alignment horizontal="center" vertical="center" wrapText="1"/>
    </xf>
    <xf numFmtId="212" fontId="4" fillId="32" borderId="3" xfId="293" applyNumberFormat="1" applyFont="1" applyFill="1" applyBorder="1" applyAlignment="1">
      <alignment horizontal="center" vertical="center" wrapText="1"/>
    </xf>
    <xf numFmtId="0" fontId="5" fillId="32" borderId="3" xfId="0" quotePrefix="1" applyFont="1" applyFill="1" applyBorder="1" applyAlignment="1">
      <alignment horizontal="center" vertical="center"/>
    </xf>
    <xf numFmtId="0" fontId="4" fillId="32" borderId="3" xfId="246" applyFont="1" applyFill="1" applyBorder="1" applyAlignment="1">
      <alignment horizontal="left" vertical="center" wrapText="1"/>
    </xf>
    <xf numFmtId="0" fontId="4" fillId="32" borderId="22" xfId="0" applyFont="1" applyFill="1" applyBorder="1" applyAlignment="1">
      <alignment horizontal="left" vertical="center" wrapText="1"/>
    </xf>
    <xf numFmtId="49" fontId="71" fillId="32" borderId="22" xfId="0" applyNumberFormat="1" applyFont="1" applyFill="1" applyBorder="1" applyAlignment="1">
      <alignment horizontal="center" vertical="center"/>
    </xf>
    <xf numFmtId="0" fontId="4" fillId="32" borderId="3" xfId="0" applyFont="1" applyFill="1" applyBorder="1" applyAlignment="1">
      <alignment horizontal="left" vertical="center" wrapText="1"/>
    </xf>
    <xf numFmtId="0" fontId="71" fillId="32" borderId="3" xfId="0" applyFont="1" applyFill="1" applyBorder="1" applyAlignment="1">
      <alignment horizontal="center" vertical="center"/>
    </xf>
    <xf numFmtId="204" fontId="9" fillId="32" borderId="3" xfId="0" applyNumberFormat="1" applyFont="1" applyFill="1" applyBorder="1" applyAlignment="1">
      <alignment horizontal="center" vertical="center" wrapText="1"/>
    </xf>
    <xf numFmtId="0" fontId="5" fillId="35" borderId="3" xfId="0" applyFont="1" applyFill="1" applyBorder="1" applyAlignment="1">
      <alignment horizontal="center" vertical="center" wrapText="1"/>
    </xf>
    <xf numFmtId="1" fontId="74" fillId="0" borderId="3" xfId="0" applyNumberFormat="1" applyFont="1" applyFill="1" applyBorder="1" applyAlignment="1">
      <alignment horizontal="center" wrapText="1"/>
    </xf>
    <xf numFmtId="0" fontId="5" fillId="35" borderId="3" xfId="0" applyFont="1" applyFill="1" applyBorder="1" applyAlignment="1">
      <alignment horizontal="center" wrapText="1"/>
    </xf>
    <xf numFmtId="0" fontId="12" fillId="0" borderId="3" xfId="286" applyFont="1" applyBorder="1" applyAlignment="1">
      <alignment horizontal="center" vertical="center" wrapText="1"/>
    </xf>
    <xf numFmtId="0" fontId="110" fillId="0" borderId="0" xfId="0" applyFont="1" applyAlignment="1">
      <alignment horizontal="center" vertical="center"/>
    </xf>
    <xf numFmtId="0" fontId="12" fillId="0" borderId="3" xfId="286" applyFont="1" applyBorder="1" applyAlignment="1">
      <alignment horizontal="center" vertical="center" wrapText="1" shrinkToFit="1"/>
    </xf>
    <xf numFmtId="0" fontId="12" fillId="0" borderId="0" xfId="239" applyFont="1" applyAlignment="1">
      <alignment horizontal="center" vertical="center"/>
    </xf>
    <xf numFmtId="0" fontId="12" fillId="0" borderId="0" xfId="286" applyFill="1" applyAlignment="1">
      <alignment vertical="top"/>
    </xf>
    <xf numFmtId="0" fontId="0" fillId="0" borderId="0" xfId="0" applyFill="1" applyAlignment="1">
      <alignment vertical="center"/>
    </xf>
    <xf numFmtId="49" fontId="12" fillId="0" borderId="3" xfId="286" applyNumberFormat="1" applyFont="1" applyFill="1" applyBorder="1" applyAlignment="1" applyProtection="1">
      <alignment horizontal="center" vertical="center" wrapText="1" shrinkToFit="1"/>
      <protection locked="0"/>
    </xf>
    <xf numFmtId="49" fontId="2" fillId="0" borderId="3" xfId="239" applyNumberFormat="1" applyBorder="1" applyAlignment="1">
      <alignment horizontal="center" vertical="center"/>
    </xf>
    <xf numFmtId="0" fontId="12" fillId="0" borderId="0" xfId="286" applyAlignment="1">
      <alignment horizontal="center"/>
    </xf>
    <xf numFmtId="0" fontId="12" fillId="0" borderId="0" xfId="286" applyFill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2" fillId="0" borderId="0" xfId="286" applyFont="1" applyBorder="1" applyAlignment="1">
      <alignment horizontal="left"/>
    </xf>
    <xf numFmtId="0" fontId="70" fillId="0" borderId="3" xfId="0" applyFont="1" applyFill="1" applyBorder="1"/>
    <xf numFmtId="196" fontId="70" fillId="32" borderId="3" xfId="286" applyNumberFormat="1" applyFont="1" applyFill="1" applyBorder="1" applyAlignment="1" applyProtection="1">
      <alignment horizontal="right" vertical="center" wrapText="1"/>
      <protection locked="0"/>
    </xf>
    <xf numFmtId="197" fontId="5" fillId="32" borderId="3" xfId="0" applyNumberFormat="1" applyFont="1" applyFill="1" applyBorder="1" applyAlignment="1">
      <alignment horizontal="center" vertical="center" wrapText="1"/>
    </xf>
    <xf numFmtId="2" fontId="5" fillId="32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vertical="center"/>
    </xf>
    <xf numFmtId="204" fontId="6" fillId="32" borderId="3" xfId="0" applyNumberFormat="1" applyFont="1" applyFill="1" applyBorder="1" applyAlignment="1">
      <alignment horizontal="center" vertical="center" wrapText="1"/>
    </xf>
    <xf numFmtId="204" fontId="5" fillId="36" borderId="3" xfId="0" applyNumberFormat="1" applyFont="1" applyFill="1" applyBorder="1" applyAlignment="1">
      <alignment horizontal="center" vertical="center" wrapText="1"/>
    </xf>
    <xf numFmtId="0" fontId="11" fillId="35" borderId="3" xfId="0" applyFont="1" applyFill="1" applyBorder="1" applyAlignment="1">
      <alignment horizontal="center" vertical="center"/>
    </xf>
    <xf numFmtId="0" fontId="70" fillId="35" borderId="3" xfId="246" applyFont="1" applyFill="1" applyBorder="1" applyAlignment="1">
      <alignment horizontal="center" vertical="center"/>
    </xf>
    <xf numFmtId="0" fontId="9" fillId="35" borderId="3" xfId="0" applyFont="1" applyFill="1" applyBorder="1" applyAlignment="1">
      <alignment horizontal="center" vertical="center"/>
    </xf>
    <xf numFmtId="212" fontId="5" fillId="0" borderId="0" xfId="0" applyNumberFormat="1" applyFont="1" applyFill="1" applyAlignment="1">
      <alignment vertical="center"/>
    </xf>
    <xf numFmtId="0" fontId="12" fillId="0" borderId="3" xfId="286" applyFont="1" applyBorder="1" applyAlignment="1">
      <alignment vertical="center"/>
    </xf>
    <xf numFmtId="0" fontId="12" fillId="0" borderId="3" xfId="286" applyBorder="1" applyAlignment="1">
      <alignment vertical="center"/>
    </xf>
    <xf numFmtId="0" fontId="12" fillId="0" borderId="13" xfId="286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5" xfId="286" applyFont="1" applyFill="1" applyBorder="1" applyAlignment="1" applyProtection="1">
      <alignment horizontal="center" vertical="center" wrapText="1"/>
      <protection locked="0"/>
    </xf>
    <xf numFmtId="0" fontId="111" fillId="37" borderId="3" xfId="0" applyFont="1" applyFill="1" applyBorder="1" applyAlignment="1">
      <alignment horizontal="center" vertical="center" wrapText="1"/>
    </xf>
    <xf numFmtId="0" fontId="12" fillId="0" borderId="14" xfId="286" applyFont="1" applyFill="1" applyBorder="1" applyAlignment="1" applyProtection="1">
      <alignment horizontal="center" vertical="center" wrapText="1"/>
      <protection locked="0"/>
    </xf>
    <xf numFmtId="0" fontId="110" fillId="0" borderId="3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/>
    </xf>
    <xf numFmtId="0" fontId="70" fillId="0" borderId="3" xfId="0" applyFont="1" applyFill="1" applyBorder="1" applyAlignment="1">
      <alignment vertical="center" wrapText="1"/>
    </xf>
    <xf numFmtId="0" fontId="12" fillId="0" borderId="0" xfId="286" applyBorder="1" applyAlignment="1">
      <alignment horizontal="center" vertical="center"/>
    </xf>
    <xf numFmtId="49" fontId="100" fillId="0" borderId="0" xfId="286" applyNumberFormat="1" applyFont="1" applyFill="1" applyBorder="1" applyAlignment="1" applyProtection="1">
      <alignment horizontal="center" vertical="center" wrapText="1"/>
      <protection locked="0"/>
    </xf>
    <xf numFmtId="49" fontId="12" fillId="0" borderId="0" xfId="286" applyNumberFormat="1" applyFont="1" applyFill="1" applyBorder="1" applyAlignment="1" applyProtection="1">
      <alignment horizontal="center" vertical="center" wrapText="1"/>
      <protection locked="0"/>
    </xf>
    <xf numFmtId="49" fontId="12" fillId="0" borderId="0" xfId="286" applyNumberFormat="1" applyFont="1" applyFill="1" applyBorder="1" applyAlignment="1" applyProtection="1">
      <alignment horizontal="center" vertical="top" wrapText="1"/>
      <protection locked="0"/>
    </xf>
    <xf numFmtId="0" fontId="112" fillId="0" borderId="0" xfId="286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 shrinkToFit="1"/>
    </xf>
    <xf numFmtId="49" fontId="11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vertical="center" wrapText="1"/>
    </xf>
    <xf numFmtId="0" fontId="12" fillId="0" borderId="13" xfId="286" applyBorder="1" applyAlignment="1">
      <alignment vertical="center"/>
    </xf>
    <xf numFmtId="0" fontId="12" fillId="0" borderId="25" xfId="286" applyFont="1" applyFill="1" applyBorder="1" applyAlignment="1" applyProtection="1">
      <alignment horizontal="center" vertical="center" wrapText="1"/>
      <protection locked="0"/>
    </xf>
    <xf numFmtId="0" fontId="111" fillId="37" borderId="13" xfId="0" applyFont="1" applyFill="1" applyBorder="1" applyAlignment="1">
      <alignment horizontal="center" vertical="center" wrapText="1"/>
    </xf>
    <xf numFmtId="0" fontId="12" fillId="0" borderId="13" xfId="286" applyFont="1" applyFill="1" applyBorder="1" applyAlignment="1" applyProtection="1">
      <alignment horizontal="center" vertical="center" wrapText="1" shrinkToFit="1"/>
      <protection locked="0"/>
    </xf>
    <xf numFmtId="0" fontId="12" fillId="0" borderId="26" xfId="286" applyFont="1" applyFill="1" applyBorder="1" applyAlignment="1" applyProtection="1">
      <alignment horizontal="center" vertical="center" wrapText="1"/>
      <protection locked="0"/>
    </xf>
    <xf numFmtId="0" fontId="110" fillId="0" borderId="13" xfId="0" applyFont="1" applyBorder="1" applyAlignment="1">
      <alignment horizontal="center" vertical="center" wrapText="1"/>
    </xf>
    <xf numFmtId="0" fontId="111" fillId="0" borderId="3" xfId="0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0" xfId="0" applyFont="1" applyAlignment="1">
      <alignment horizontal="center" vertical="center" wrapText="1"/>
    </xf>
    <xf numFmtId="0" fontId="9" fillId="35" borderId="3" xfId="238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ont="1" applyFill="1"/>
    <xf numFmtId="0" fontId="7" fillId="0" borderId="17" xfId="286" applyFont="1" applyFill="1" applyBorder="1" applyAlignment="1" applyProtection="1">
      <protection locked="0"/>
    </xf>
    <xf numFmtId="2" fontId="101" fillId="0" borderId="0" xfId="0" applyNumberFormat="1" applyFont="1" applyFill="1"/>
    <xf numFmtId="0" fontId="7" fillId="0" borderId="0" xfId="0" applyFont="1" applyFill="1" applyBorder="1" applyAlignment="1"/>
    <xf numFmtId="0" fontId="102" fillId="0" borderId="0" xfId="0" applyFont="1" applyFill="1"/>
    <xf numFmtId="0" fontId="103" fillId="0" borderId="0" xfId="0" applyFont="1" applyFill="1"/>
    <xf numFmtId="0" fontId="103" fillId="0" borderId="0" xfId="0" applyFont="1" applyFill="1" applyAlignment="1">
      <alignment horizontal="center"/>
    </xf>
    <xf numFmtId="49" fontId="70" fillId="0" borderId="3" xfId="0" applyNumberFormat="1" applyFont="1" applyBorder="1"/>
    <xf numFmtId="0" fontId="103" fillId="0" borderId="3" xfId="0" applyFont="1" applyFill="1" applyBorder="1" applyAlignment="1">
      <alignment horizontal="center"/>
    </xf>
    <xf numFmtId="171" fontId="70" fillId="0" borderId="3" xfId="0" applyNumberFormat="1" applyFont="1" applyFill="1" applyBorder="1" applyAlignment="1">
      <alignment horizontal="center"/>
    </xf>
    <xf numFmtId="0" fontId="70" fillId="0" borderId="20" xfId="0" applyFont="1" applyFill="1" applyBorder="1"/>
    <xf numFmtId="0" fontId="70" fillId="37" borderId="3" xfId="0" applyFont="1" applyFill="1" applyBorder="1" applyAlignment="1">
      <alignment vertical="center" wrapText="1"/>
    </xf>
    <xf numFmtId="49" fontId="70" fillId="0" borderId="3" xfId="0" applyNumberFormat="1" applyFont="1" applyBorder="1" applyAlignment="1">
      <alignment horizontal="left" vertical="center" wrapText="1"/>
    </xf>
    <xf numFmtId="0" fontId="70" fillId="0" borderId="3" xfId="232" applyFont="1" applyFill="1" applyBorder="1" applyAlignment="1" applyProtection="1">
      <alignment vertical="center"/>
      <protection locked="0"/>
    </xf>
    <xf numFmtId="0" fontId="113" fillId="0" borderId="3" xfId="0" applyFont="1" applyFill="1" applyBorder="1" applyAlignment="1">
      <alignment horizontal="left" vertical="center"/>
    </xf>
    <xf numFmtId="49" fontId="70" fillId="0" borderId="3" xfId="0" applyNumberFormat="1" applyFont="1" applyFill="1" applyBorder="1" applyAlignment="1">
      <alignment horizontal="left"/>
    </xf>
    <xf numFmtId="0" fontId="70" fillId="0" borderId="3" xfId="351" applyFont="1" applyFill="1" applyBorder="1" applyAlignment="1" applyProtection="1">
      <alignment vertical="center"/>
      <protection locked="0"/>
    </xf>
    <xf numFmtId="0" fontId="70" fillId="0" borderId="3" xfId="0" applyFont="1" applyFill="1" applyBorder="1" applyAlignment="1" applyProtection="1">
      <alignment horizontal="left" vertical="center"/>
      <protection locked="0"/>
    </xf>
    <xf numFmtId="0" fontId="103" fillId="0" borderId="3" xfId="0" applyFont="1" applyFill="1" applyBorder="1"/>
    <xf numFmtId="0" fontId="103" fillId="0" borderId="3" xfId="0" applyFont="1" applyBorder="1"/>
    <xf numFmtId="0" fontId="70" fillId="0" borderId="3" xfId="0" applyFont="1" applyFill="1" applyBorder="1" applyAlignment="1">
      <alignment vertical="center"/>
    </xf>
    <xf numFmtId="0" fontId="70" fillId="0" borderId="3" xfId="0" applyNumberFormat="1" applyFont="1" applyFill="1" applyBorder="1" applyAlignment="1">
      <alignment horizontal="center"/>
    </xf>
    <xf numFmtId="218" fontId="103" fillId="0" borderId="3" xfId="0" applyNumberFormat="1" applyFont="1" applyFill="1" applyBorder="1" applyAlignment="1">
      <alignment horizontal="center"/>
    </xf>
    <xf numFmtId="0" fontId="70" fillId="0" borderId="13" xfId="0" applyFont="1" applyFill="1" applyBorder="1" applyAlignment="1">
      <alignment horizontal="left" vertical="center"/>
    </xf>
    <xf numFmtId="0" fontId="70" fillId="0" borderId="20" xfId="0" applyNumberFormat="1" applyFont="1" applyFill="1" applyBorder="1" applyAlignment="1">
      <alignment vertical="center"/>
    </xf>
    <xf numFmtId="3" fontId="70" fillId="0" borderId="3" xfId="265" applyNumberFormat="1" applyFont="1" applyFill="1" applyBorder="1" applyAlignment="1" applyProtection="1">
      <alignment horizontal="center" vertical="center"/>
      <protection locked="0"/>
    </xf>
    <xf numFmtId="0" fontId="70" fillId="0" borderId="3" xfId="284" applyFont="1" applyFill="1" applyBorder="1" applyAlignment="1" applyProtection="1">
      <alignment vertical="center"/>
      <protection locked="0"/>
    </xf>
    <xf numFmtId="3" fontId="70" fillId="0" borderId="3" xfId="351" applyNumberFormat="1" applyFont="1" applyFill="1" applyBorder="1" applyAlignment="1" applyProtection="1">
      <alignment horizontal="center" vertical="center"/>
      <protection locked="0"/>
    </xf>
    <xf numFmtId="0" fontId="70" fillId="0" borderId="3" xfId="0" applyNumberFormat="1" applyFont="1" applyFill="1" applyBorder="1" applyAlignment="1"/>
    <xf numFmtId="0" fontId="70" fillId="0" borderId="3" xfId="0" applyFont="1" applyFill="1" applyBorder="1" applyAlignment="1"/>
    <xf numFmtId="0" fontId="103" fillId="0" borderId="0" xfId="0" applyFont="1" applyFill="1" applyAlignment="1">
      <alignment horizontal="right"/>
    </xf>
    <xf numFmtId="0" fontId="70" fillId="0" borderId="0" xfId="0" applyFont="1" applyAlignment="1">
      <alignment horizontal="right"/>
    </xf>
    <xf numFmtId="0" fontId="70" fillId="0" borderId="3" xfId="0" applyFont="1" applyFill="1" applyBorder="1" applyAlignment="1">
      <alignment horizontal="right"/>
    </xf>
    <xf numFmtId="4" fontId="70" fillId="0" borderId="3" xfId="0" applyNumberFormat="1" applyFont="1" applyFill="1" applyBorder="1" applyAlignment="1">
      <alignment horizontal="right"/>
    </xf>
    <xf numFmtId="4" fontId="103" fillId="0" borderId="3" xfId="0" applyNumberFormat="1" applyFont="1" applyFill="1" applyBorder="1" applyAlignment="1">
      <alignment horizontal="right"/>
    </xf>
    <xf numFmtId="0" fontId="103" fillId="0" borderId="3" xfId="0" applyFont="1" applyFill="1" applyBorder="1" applyAlignment="1">
      <alignment horizontal="right"/>
    </xf>
    <xf numFmtId="4" fontId="70" fillId="0" borderId="3" xfId="0" applyNumberFormat="1" applyFont="1" applyFill="1" applyBorder="1" applyAlignment="1" applyProtection="1">
      <alignment horizontal="right" vertical="center"/>
      <protection locked="0"/>
    </xf>
    <xf numFmtId="0" fontId="102" fillId="0" borderId="3" xfId="0" applyFont="1" applyFill="1" applyBorder="1" applyAlignment="1">
      <alignment horizontal="right"/>
    </xf>
    <xf numFmtId="2" fontId="103" fillId="0" borderId="3" xfId="0" applyNumberFormat="1" applyFont="1" applyFill="1" applyBorder="1" applyAlignment="1">
      <alignment horizontal="right"/>
    </xf>
    <xf numFmtId="0" fontId="71" fillId="0" borderId="3" xfId="0" applyFont="1" applyFill="1" applyBorder="1" applyAlignment="1">
      <alignment horizontal="right"/>
    </xf>
    <xf numFmtId="0" fontId="114" fillId="0" borderId="3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70" fillId="0" borderId="20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0" fillId="0" borderId="0" xfId="0" applyFont="1" applyFill="1" applyBorder="1"/>
    <xf numFmtId="0" fontId="70" fillId="0" borderId="0" xfId="0" applyFont="1" applyFill="1" applyBorder="1" applyAlignment="1">
      <alignment horizontal="center"/>
    </xf>
    <xf numFmtId="171" fontId="70" fillId="0" borderId="0" xfId="0" applyNumberFormat="1" applyFont="1" applyFill="1" applyBorder="1" applyAlignment="1">
      <alignment horizontal="center"/>
    </xf>
    <xf numFmtId="0" fontId="102" fillId="0" borderId="0" xfId="0" applyFont="1" applyFill="1" applyBorder="1" applyAlignment="1">
      <alignment horizontal="right"/>
    </xf>
    <xf numFmtId="0" fontId="93" fillId="0" borderId="0" xfId="0" applyFont="1" applyFill="1" applyBorder="1" applyAlignment="1">
      <alignment horizontal="center"/>
    </xf>
    <xf numFmtId="0" fontId="85" fillId="0" borderId="0" xfId="0" applyFont="1" applyFill="1" applyBorder="1" applyAlignment="1">
      <alignment horizontal="right"/>
    </xf>
    <xf numFmtId="0" fontId="3" fillId="0" borderId="0" xfId="0" applyFont="1"/>
    <xf numFmtId="0" fontId="70" fillId="0" borderId="17" xfId="0" applyFont="1" applyFill="1" applyBorder="1" applyAlignment="1">
      <alignment horizontal="right"/>
    </xf>
    <xf numFmtId="0" fontId="70" fillId="0" borderId="3" xfId="0" applyFont="1" applyFill="1" applyBorder="1" applyAlignment="1">
      <alignment wrapText="1"/>
    </xf>
    <xf numFmtId="171" fontId="70" fillId="0" borderId="20" xfId="0" applyNumberFormat="1" applyFont="1" applyFill="1" applyBorder="1" applyAlignment="1">
      <alignment vertical="center"/>
    </xf>
    <xf numFmtId="0" fontId="0" fillId="0" borderId="27" xfId="0" applyBorder="1" applyAlignment="1">
      <alignment horizontal="right"/>
    </xf>
    <xf numFmtId="0" fontId="70" fillId="35" borderId="3" xfId="0" applyFont="1" applyFill="1" applyBorder="1" applyAlignment="1">
      <alignment horizontal="center" vertical="center" wrapText="1"/>
    </xf>
    <xf numFmtId="0" fontId="11" fillId="35" borderId="3" xfId="0" applyFont="1" applyFill="1" applyBorder="1" applyAlignment="1">
      <alignment horizontal="center" vertical="center" wrapText="1"/>
    </xf>
    <xf numFmtId="0" fontId="86" fillId="35" borderId="3" xfId="0" applyFont="1" applyFill="1" applyBorder="1" applyAlignment="1">
      <alignment horizontal="center" vertical="center" wrapText="1"/>
    </xf>
    <xf numFmtId="0" fontId="70" fillId="35" borderId="3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top"/>
    </xf>
    <xf numFmtId="2" fontId="115" fillId="0" borderId="0" xfId="0" applyNumberFormat="1" applyFont="1" applyFill="1" applyAlignment="1">
      <alignment vertical="top"/>
    </xf>
    <xf numFmtId="0" fontId="70" fillId="35" borderId="3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vertical="center"/>
    </xf>
    <xf numFmtId="0" fontId="70" fillId="35" borderId="3" xfId="0" applyFont="1" applyFill="1" applyBorder="1" applyAlignment="1">
      <alignment horizontal="center" vertical="center" wrapText="1"/>
    </xf>
    <xf numFmtId="0" fontId="70" fillId="35" borderId="3" xfId="246" applyFont="1" applyFill="1" applyBorder="1" applyAlignment="1">
      <alignment horizontal="center" vertical="center" wrapText="1"/>
    </xf>
    <xf numFmtId="0" fontId="70" fillId="35" borderId="3" xfId="0" applyFont="1" applyFill="1" applyBorder="1" applyAlignment="1">
      <alignment horizontal="center" vertical="center" wrapText="1" shrinkToFit="1"/>
    </xf>
    <xf numFmtId="0" fontId="9" fillId="35" borderId="3" xfId="0" applyFont="1" applyFill="1" applyBorder="1" applyAlignment="1">
      <alignment horizontal="center" vertical="center" wrapText="1"/>
    </xf>
    <xf numFmtId="0" fontId="70" fillId="33" borderId="3" xfId="0" applyFont="1" applyFill="1" applyBorder="1" applyAlignment="1">
      <alignment vertical="center"/>
    </xf>
    <xf numFmtId="0" fontId="70" fillId="33" borderId="14" xfId="0" applyFont="1" applyFill="1" applyBorder="1" applyAlignment="1">
      <alignment horizontal="center" vertical="center"/>
    </xf>
    <xf numFmtId="204" fontId="71" fillId="33" borderId="20" xfId="0" applyNumberFormat="1" applyFont="1" applyFill="1" applyBorder="1" applyAlignment="1">
      <alignment horizontal="center" vertical="center" wrapText="1"/>
    </xf>
    <xf numFmtId="0" fontId="70" fillId="0" borderId="3" xfId="0" applyFont="1" applyBorder="1" applyAlignment="1">
      <alignment wrapText="1"/>
    </xf>
    <xf numFmtId="3" fontId="9" fillId="35" borderId="3" xfId="0" applyNumberFormat="1" applyFont="1" applyFill="1" applyBorder="1" applyAlignment="1">
      <alignment horizontal="center" vertical="center" wrapText="1"/>
    </xf>
    <xf numFmtId="0" fontId="95" fillId="35" borderId="3" xfId="286" applyFont="1" applyFill="1" applyBorder="1" applyAlignment="1">
      <alignment horizontal="center" vertical="center" wrapText="1"/>
    </xf>
    <xf numFmtId="215" fontId="5" fillId="0" borderId="0" xfId="0" applyNumberFormat="1" applyFont="1" applyFill="1" applyAlignment="1">
      <alignment vertical="center"/>
    </xf>
    <xf numFmtId="0" fontId="12" fillId="0" borderId="3" xfId="211" applyFont="1" applyBorder="1" applyAlignment="1" applyProtection="1">
      <alignment horizontal="center" vertical="center" wrapText="1"/>
    </xf>
    <xf numFmtId="0" fontId="111" fillId="0" borderId="3" xfId="0" applyFont="1" applyBorder="1" applyAlignment="1">
      <alignment wrapText="1"/>
    </xf>
    <xf numFmtId="0" fontId="12" fillId="0" borderId="15" xfId="286" applyFont="1" applyFill="1" applyBorder="1" applyAlignment="1" applyProtection="1">
      <alignment horizontal="center" vertical="center" wrapText="1" shrinkToFit="1"/>
      <protection locked="0"/>
    </xf>
    <xf numFmtId="0" fontId="12" fillId="0" borderId="3" xfId="0" applyFont="1" applyBorder="1" applyAlignment="1">
      <alignment horizontal="center" vertical="center" wrapText="1"/>
    </xf>
    <xf numFmtId="0" fontId="111" fillId="38" borderId="3" xfId="0" applyFont="1" applyFill="1" applyBorder="1" applyAlignment="1">
      <alignment horizontal="center" vertical="center" wrapText="1"/>
    </xf>
    <xf numFmtId="0" fontId="111" fillId="39" borderId="3" xfId="0" applyFont="1" applyFill="1" applyBorder="1" applyAlignment="1">
      <alignment horizontal="center" vertical="center" wrapText="1"/>
    </xf>
    <xf numFmtId="0" fontId="70" fillId="35" borderId="3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215" fontId="96" fillId="0" borderId="3" xfId="0" applyNumberFormat="1" applyFont="1" applyFill="1" applyBorder="1" applyAlignment="1">
      <alignment horizontal="center" vertical="center" wrapText="1"/>
    </xf>
    <xf numFmtId="215" fontId="11" fillId="0" borderId="0" xfId="0" applyNumberFormat="1" applyFont="1" applyAlignment="1">
      <alignment horizontal="center" vertical="center"/>
    </xf>
    <xf numFmtId="0" fontId="5" fillId="35" borderId="16" xfId="0" applyFont="1" applyFill="1" applyBorder="1" applyAlignment="1">
      <alignment horizontal="center" vertical="center" wrapText="1"/>
    </xf>
    <xf numFmtId="2" fontId="9" fillId="0" borderId="0" xfId="0" applyNumberFormat="1" applyFont="1" applyFill="1" applyAlignment="1">
      <alignment horizontal="center" vertical="center"/>
    </xf>
    <xf numFmtId="197" fontId="5" fillId="0" borderId="17" xfId="0" applyNumberFormat="1" applyFont="1" applyFill="1" applyBorder="1" applyAlignment="1">
      <alignment horizont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 vertical="justify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8" applyNumberFormat="1" applyFont="1" applyFill="1" applyBorder="1" applyAlignment="1">
      <alignment horizontal="center" vertical="center" wrapText="1"/>
    </xf>
    <xf numFmtId="0" fontId="4" fillId="35" borderId="14" xfId="0" applyFont="1" applyFill="1" applyBorder="1" applyAlignment="1">
      <alignment horizontal="center" vertical="center" wrapText="1"/>
    </xf>
    <xf numFmtId="0" fontId="4" fillId="35" borderId="16" xfId="0" applyFont="1" applyFill="1" applyBorder="1" applyAlignment="1">
      <alignment horizontal="center" vertical="center" wrapText="1"/>
    </xf>
    <xf numFmtId="0" fontId="4" fillId="35" borderId="15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/>
    </xf>
    <xf numFmtId="0" fontId="70" fillId="0" borderId="0" xfId="0" applyFont="1" applyFill="1" applyBorder="1" applyAlignment="1">
      <alignment horizontal="center" vertical="justify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6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98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wrapText="1"/>
    </xf>
    <xf numFmtId="0" fontId="92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 wrapText="1"/>
    </xf>
    <xf numFmtId="0" fontId="74" fillId="0" borderId="17" xfId="0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97" fontId="5" fillId="0" borderId="0" xfId="0" applyNumberFormat="1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vertical="justify"/>
    </xf>
    <xf numFmtId="0" fontId="4" fillId="0" borderId="0" xfId="246" applyFont="1" applyFill="1" applyBorder="1" applyAlignment="1">
      <alignment horizontal="center" vertical="center"/>
    </xf>
    <xf numFmtId="0" fontId="70" fillId="0" borderId="3" xfId="246" applyFont="1" applyFill="1" applyBorder="1" applyAlignment="1">
      <alignment horizontal="center" vertical="center" wrapText="1"/>
    </xf>
    <xf numFmtId="0" fontId="5" fillId="0" borderId="14" xfId="246" applyFont="1" applyFill="1" applyBorder="1" applyAlignment="1">
      <alignment horizontal="center" vertical="center"/>
    </xf>
    <xf numFmtId="0" fontId="5" fillId="0" borderId="16" xfId="246" applyFont="1" applyFill="1" applyBorder="1" applyAlignment="1">
      <alignment horizontal="center" vertical="center"/>
    </xf>
    <xf numFmtId="0" fontId="5" fillId="0" borderId="15" xfId="246" applyFont="1" applyFill="1" applyBorder="1" applyAlignment="1">
      <alignment horizontal="center" vertical="center"/>
    </xf>
    <xf numFmtId="0" fontId="4" fillId="0" borderId="3" xfId="246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6" fillId="0" borderId="3" xfId="246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69" fillId="0" borderId="0" xfId="238" applyNumberFormat="1" applyFont="1" applyFill="1" applyBorder="1" applyAlignment="1">
      <alignment horizontal="center" vertical="center" wrapText="1"/>
    </xf>
    <xf numFmtId="0" fontId="9" fillId="0" borderId="13" xfId="238" applyNumberFormat="1" applyFont="1" applyFill="1" applyBorder="1" applyAlignment="1">
      <alignment horizontal="center" vertical="center" wrapText="1"/>
    </xf>
    <xf numFmtId="0" fontId="9" fillId="0" borderId="20" xfId="238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197" fontId="9" fillId="0" borderId="0" xfId="0" applyNumberFormat="1" applyFont="1" applyFill="1" applyBorder="1" applyAlignment="1">
      <alignment horizontal="center" wrapText="1"/>
    </xf>
    <xf numFmtId="197" fontId="9" fillId="0" borderId="16" xfId="0" quotePrefix="1" applyNumberFormat="1" applyFont="1" applyFill="1" applyBorder="1" applyAlignment="1">
      <alignment horizontal="center" wrapText="1"/>
    </xf>
    <xf numFmtId="0" fontId="11" fillId="0" borderId="18" xfId="0" applyFont="1" applyFill="1" applyBorder="1" applyAlignment="1">
      <alignment horizontal="center" vertical="justify"/>
    </xf>
    <xf numFmtId="210" fontId="5" fillId="0" borderId="14" xfId="0" applyNumberFormat="1" applyFont="1" applyFill="1" applyBorder="1" applyAlignment="1">
      <alignment horizontal="center" vertical="center" wrapText="1"/>
    </xf>
    <xf numFmtId="210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210" fontId="5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6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211" fontId="5" fillId="29" borderId="3" xfId="293" applyNumberFormat="1" applyFont="1" applyFill="1" applyBorder="1" applyAlignment="1">
      <alignment horizontal="center" vertical="center" wrapText="1"/>
    </xf>
    <xf numFmtId="210" fontId="5" fillId="29" borderId="3" xfId="0" applyNumberFormat="1" applyFont="1" applyFill="1" applyBorder="1" applyAlignment="1">
      <alignment horizontal="center" vertical="center" wrapText="1"/>
    </xf>
    <xf numFmtId="210" fontId="5" fillId="32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70" fillId="35" borderId="14" xfId="0" applyFont="1" applyFill="1" applyBorder="1" applyAlignment="1">
      <alignment horizontal="center" vertical="center" wrapText="1"/>
    </xf>
    <xf numFmtId="0" fontId="70" fillId="35" borderId="15" xfId="0" applyFont="1" applyFill="1" applyBorder="1" applyAlignment="1">
      <alignment horizontal="center" vertical="center" wrapText="1"/>
    </xf>
    <xf numFmtId="197" fontId="5" fillId="0" borderId="14" xfId="0" applyNumberFormat="1" applyFont="1" applyFill="1" applyBorder="1" applyAlignment="1">
      <alignment horizontal="center" vertical="center" wrapText="1"/>
    </xf>
    <xf numFmtId="197" fontId="5" fillId="0" borderId="15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197" fontId="5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210" fontId="5" fillId="29" borderId="14" xfId="0" applyNumberFormat="1" applyFont="1" applyFill="1" applyBorder="1" applyAlignment="1">
      <alignment horizontal="center" vertical="center" wrapText="1"/>
    </xf>
    <xf numFmtId="210" fontId="5" fillId="29" borderId="1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1" fillId="0" borderId="18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210" fontId="9" fillId="29" borderId="14" xfId="0" applyNumberFormat="1" applyFont="1" applyFill="1" applyBorder="1" applyAlignment="1">
      <alignment horizontal="center" vertical="center" wrapText="1"/>
    </xf>
    <xf numFmtId="210" fontId="9" fillId="29" borderId="15" xfId="0" applyNumberFormat="1" applyFont="1" applyFill="1" applyBorder="1" applyAlignment="1">
      <alignment horizontal="center" vertical="center" wrapText="1"/>
    </xf>
    <xf numFmtId="197" fontId="9" fillId="0" borderId="14" xfId="0" applyNumberFormat="1" applyFont="1" applyFill="1" applyBorder="1" applyAlignment="1">
      <alignment horizontal="center" vertical="center" wrapText="1"/>
    </xf>
    <xf numFmtId="197" fontId="9" fillId="0" borderId="15" xfId="0" applyNumberFormat="1" applyFont="1" applyFill="1" applyBorder="1" applyAlignment="1">
      <alignment horizontal="center" vertical="center" wrapTex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197" fontId="9" fillId="29" borderId="14" xfId="0" applyNumberFormat="1" applyFont="1" applyFill="1" applyBorder="1" applyAlignment="1">
      <alignment horizontal="center" vertical="center" wrapText="1"/>
    </xf>
    <xf numFmtId="197" fontId="9" fillId="29" borderId="15" xfId="0" applyNumberFormat="1" applyFont="1" applyFill="1" applyBorder="1" applyAlignment="1">
      <alignment horizontal="center" vertical="center" wrapText="1"/>
    </xf>
    <xf numFmtId="210" fontId="9" fillId="0" borderId="14" xfId="0" applyNumberFormat="1" applyFont="1" applyFill="1" applyBorder="1" applyAlignment="1">
      <alignment horizontal="center" vertical="center" wrapText="1"/>
    </xf>
    <xf numFmtId="210" fontId="9" fillId="0" borderId="15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9" xfId="0" applyNumberFormat="1" applyFont="1" applyFill="1" applyBorder="1" applyAlignment="1">
      <alignment horizontal="center" vertical="center" wrapText="1"/>
    </xf>
    <xf numFmtId="2" fontId="9" fillId="0" borderId="28" xfId="0" applyNumberFormat="1" applyFont="1" applyFill="1" applyBorder="1" applyAlignment="1">
      <alignment horizontal="center" vertical="center" wrapText="1"/>
    </xf>
    <xf numFmtId="210" fontId="9" fillId="0" borderId="16" xfId="0" applyNumberFormat="1" applyFont="1" applyFill="1" applyBorder="1" applyAlignment="1">
      <alignment horizontal="center" vertical="center" wrapText="1"/>
    </xf>
    <xf numFmtId="209" fontId="9" fillId="0" borderId="3" xfId="0" applyNumberFormat="1" applyFont="1" applyFill="1" applyBorder="1" applyAlignment="1">
      <alignment horizontal="center" vertical="center" wrapText="1"/>
    </xf>
    <xf numFmtId="210" fontId="9" fillId="29" borderId="16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30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31" xfId="0" applyFont="1" applyFill="1" applyBorder="1" applyAlignment="1">
      <alignment horizontal="center" vertical="center" wrapText="1" shrinkToFit="1"/>
    </xf>
    <xf numFmtId="49" fontId="5" fillId="0" borderId="0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49" fontId="74" fillId="0" borderId="3" xfId="0" applyNumberFormat="1" applyFont="1" applyFill="1" applyBorder="1" applyAlignment="1">
      <alignment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11" fillId="0" borderId="3" xfId="246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35" borderId="3" xfId="246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7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6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30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31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210" fontId="9" fillId="0" borderId="3" xfId="0" applyNumberFormat="1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0" fontId="9" fillId="0" borderId="3" xfId="0" applyNumberFormat="1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210" fontId="9" fillId="29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center" vertical="center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right" vertical="center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3" xfId="0" applyNumberFormat="1" applyFont="1" applyFill="1" applyBorder="1" applyAlignment="1">
      <alignment horizontal="left" vertical="center" wrapText="1" shrinkToFi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0" fontId="88" fillId="0" borderId="14" xfId="0" applyFont="1" applyFill="1" applyBorder="1" applyAlignment="1">
      <alignment horizontal="center" vertical="center" wrapText="1" shrinkToFit="1"/>
    </xf>
    <xf numFmtId="0" fontId="88" fillId="0" borderId="15" xfId="0" applyFont="1" applyFill="1" applyBorder="1" applyAlignment="1">
      <alignment horizontal="center" vertical="center" wrapText="1" shrinkToFit="1"/>
    </xf>
    <xf numFmtId="0" fontId="88" fillId="0" borderId="14" xfId="0" applyFont="1" applyFill="1" applyBorder="1" applyAlignment="1">
      <alignment horizontal="center" vertical="center" wrapText="1"/>
    </xf>
    <xf numFmtId="0" fontId="88" fillId="0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35" borderId="14" xfId="0" applyFont="1" applyFill="1" applyBorder="1" applyAlignment="1">
      <alignment horizontal="center" vertical="center" wrapText="1"/>
    </xf>
    <xf numFmtId="0" fontId="11" fillId="35" borderId="16" xfId="0" applyFont="1" applyFill="1" applyBorder="1" applyAlignment="1">
      <alignment horizontal="center" vertical="center" wrapText="1"/>
    </xf>
    <xf numFmtId="0" fontId="11" fillId="35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8" fillId="35" borderId="14" xfId="0" applyFont="1" applyFill="1" applyBorder="1" applyAlignment="1">
      <alignment horizontal="center" vertical="center" wrapText="1"/>
    </xf>
    <xf numFmtId="0" fontId="88" fillId="35" borderId="16" xfId="0" applyFont="1" applyFill="1" applyBorder="1" applyAlignment="1">
      <alignment horizontal="center" vertical="center" wrapText="1"/>
    </xf>
    <xf numFmtId="0" fontId="88" fillId="35" borderId="15" xfId="0" applyFont="1" applyFill="1" applyBorder="1" applyAlignment="1">
      <alignment horizontal="center" vertical="center" wrapText="1"/>
    </xf>
    <xf numFmtId="0" fontId="88" fillId="0" borderId="3" xfId="0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4" fillId="0" borderId="18" xfId="0" applyFont="1" applyFill="1" applyBorder="1" applyAlignment="1">
      <alignment horizontal="left"/>
    </xf>
    <xf numFmtId="0" fontId="77" fillId="0" borderId="0" xfId="286" applyFont="1" applyFill="1" applyBorder="1" applyAlignment="1">
      <alignment horizontal="left" vertical="center" wrapText="1"/>
    </xf>
    <xf numFmtId="0" fontId="78" fillId="0" borderId="0" xfId="0" applyFont="1" applyFill="1" applyAlignment="1">
      <alignment horizontal="center" vertical="center" wrapText="1"/>
    </xf>
    <xf numFmtId="0" fontId="79" fillId="0" borderId="13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center" wrapText="1"/>
    </xf>
    <xf numFmtId="0" fontId="75" fillId="0" borderId="18" xfId="0" applyFont="1" applyFill="1" applyBorder="1" applyAlignment="1">
      <alignment horizontal="center" vertical="center"/>
    </xf>
    <xf numFmtId="0" fontId="9" fillId="0" borderId="17" xfId="0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 wrapText="1"/>
    </xf>
    <xf numFmtId="0" fontId="12" fillId="0" borderId="3" xfId="286" applyFont="1" applyBorder="1" applyAlignment="1" applyProtection="1">
      <alignment horizontal="center" vertical="center" wrapText="1"/>
      <protection locked="0"/>
    </xf>
    <xf numFmtId="0" fontId="12" fillId="0" borderId="13" xfId="286" applyFont="1" applyFill="1" applyBorder="1" applyAlignment="1">
      <alignment horizontal="center" vertical="top" wrapText="1"/>
    </xf>
    <xf numFmtId="0" fontId="12" fillId="0" borderId="27" xfId="286" applyFont="1" applyFill="1" applyBorder="1" applyAlignment="1">
      <alignment horizontal="center" vertical="top" wrapText="1"/>
    </xf>
    <xf numFmtId="0" fontId="0" fillId="0" borderId="26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12" fillId="0" borderId="3" xfId="286" applyFont="1" applyFill="1" applyBorder="1" applyAlignment="1">
      <alignment horizontal="center" vertical="center" wrapText="1"/>
    </xf>
    <xf numFmtId="0" fontId="12" fillId="0" borderId="17" xfId="286" applyFont="1" applyBorder="1" applyAlignment="1">
      <alignment horizontal="left"/>
    </xf>
    <xf numFmtId="0" fontId="12" fillId="0" borderId="17" xfId="286" applyBorder="1" applyAlignment="1">
      <alignment horizontal="left"/>
    </xf>
    <xf numFmtId="0" fontId="12" fillId="0" borderId="3" xfId="286" applyFont="1" applyBorder="1" applyAlignment="1">
      <alignment horizontal="center" vertical="center" wrapText="1"/>
    </xf>
    <xf numFmtId="0" fontId="12" fillId="0" borderId="3" xfId="286" applyBorder="1" applyAlignment="1">
      <alignment horizontal="center" vertical="center" wrapText="1"/>
    </xf>
    <xf numFmtId="0" fontId="12" fillId="0" borderId="0" xfId="286" applyFont="1" applyFill="1" applyBorder="1" applyAlignment="1">
      <alignment horizontal="left" vertical="center" wrapText="1"/>
    </xf>
    <xf numFmtId="0" fontId="82" fillId="0" borderId="0" xfId="286" applyFont="1" applyFill="1" applyBorder="1" applyAlignment="1">
      <alignment horizontal="center" vertical="center" wrapText="1"/>
    </xf>
    <xf numFmtId="0" fontId="34" fillId="0" borderId="0" xfId="286" applyFont="1" applyFill="1" applyBorder="1" applyAlignment="1">
      <alignment horizontal="center" vertical="center" wrapText="1"/>
    </xf>
    <xf numFmtId="0" fontId="12" fillId="0" borderId="0" xfId="286" applyFont="1" applyFill="1" applyBorder="1" applyAlignment="1">
      <alignment horizontal="left" wrapText="1"/>
    </xf>
    <xf numFmtId="0" fontId="12" fillId="0" borderId="17" xfId="286" applyFont="1" applyFill="1" applyBorder="1" applyAlignment="1">
      <alignment horizontal="left"/>
    </xf>
    <xf numFmtId="0" fontId="12" fillId="0" borderId="17" xfId="286" applyFill="1" applyBorder="1" applyAlignment="1">
      <alignment horizontal="left"/>
    </xf>
    <xf numFmtId="0" fontId="11" fillId="0" borderId="13" xfId="286" applyFont="1" applyFill="1" applyBorder="1" applyAlignment="1">
      <alignment horizontal="center" vertical="center" wrapText="1"/>
    </xf>
    <xf numFmtId="0" fontId="11" fillId="0" borderId="27" xfId="286" applyFont="1" applyFill="1" applyBorder="1" applyAlignment="1">
      <alignment horizontal="center" vertical="center" wrapText="1"/>
    </xf>
    <xf numFmtId="0" fontId="11" fillId="0" borderId="20" xfId="286" applyFont="1" applyFill="1" applyBorder="1" applyAlignment="1">
      <alignment horizontal="center" vertical="center" wrapText="1"/>
    </xf>
    <xf numFmtId="0" fontId="93" fillId="0" borderId="0" xfId="286" applyFont="1" applyFill="1" applyBorder="1" applyAlignment="1">
      <alignment horizontal="center" vertical="center" wrapText="1"/>
    </xf>
    <xf numFmtId="0" fontId="11" fillId="0" borderId="17" xfId="286" applyFont="1" applyFill="1" applyBorder="1" applyAlignment="1">
      <alignment horizontal="center" vertical="center" wrapText="1"/>
    </xf>
    <xf numFmtId="0" fontId="94" fillId="0" borderId="0" xfId="286" applyFont="1" applyFill="1" applyBorder="1" applyAlignment="1">
      <alignment horizontal="center" vertical="center" wrapText="1"/>
    </xf>
    <xf numFmtId="0" fontId="93" fillId="0" borderId="0" xfId="286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  <xf numFmtId="0" fontId="71" fillId="33" borderId="3" xfId="0" applyFont="1" applyFill="1" applyBorder="1" applyAlignment="1">
      <alignment horizontal="left" vertical="center" wrapText="1"/>
    </xf>
    <xf numFmtId="0" fontId="71" fillId="33" borderId="3" xfId="0" applyFont="1" applyFill="1" applyBorder="1" applyAlignment="1">
      <alignment horizontal="left" vertical="center" wrapText="1" shrinkToFit="1"/>
    </xf>
    <xf numFmtId="0" fontId="9" fillId="0" borderId="0" xfId="0" applyFont="1" applyAlignment="1">
      <alignment horizontal="center" vertical="center"/>
    </xf>
    <xf numFmtId="0" fontId="70" fillId="0" borderId="0" xfId="0" applyFont="1" applyAlignment="1">
      <alignment horizontal="center" vertical="center" wrapText="1"/>
    </xf>
    <xf numFmtId="0" fontId="70" fillId="0" borderId="17" xfId="0" applyFont="1" applyFill="1" applyBorder="1" applyAlignment="1">
      <alignment horizontal="center" wrapText="1"/>
    </xf>
    <xf numFmtId="0" fontId="71" fillId="40" borderId="3" xfId="0" applyFont="1" applyFill="1" applyBorder="1" applyAlignment="1">
      <alignment horizontal="left" vertical="center" wrapText="1"/>
    </xf>
    <xf numFmtId="0" fontId="70" fillId="33" borderId="3" xfId="0" applyFont="1" applyFill="1" applyBorder="1" applyAlignment="1">
      <alignment horizontal="left" vertical="center"/>
    </xf>
    <xf numFmtId="0" fontId="70" fillId="0" borderId="3" xfId="0" applyFont="1" applyBorder="1" applyAlignment="1">
      <alignment horizontal="center" wrapText="1"/>
    </xf>
    <xf numFmtId="0" fontId="70" fillId="35" borderId="3" xfId="0" applyFont="1" applyFill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/>
    </xf>
    <xf numFmtId="0" fontId="70" fillId="0" borderId="17" xfId="0" applyFont="1" applyFill="1" applyBorder="1" applyAlignment="1">
      <alignment horizontal="center"/>
    </xf>
    <xf numFmtId="0" fontId="93" fillId="0" borderId="0" xfId="0" applyFont="1" applyFill="1" applyBorder="1" applyAlignment="1">
      <alignment horizontal="center"/>
    </xf>
    <xf numFmtId="0" fontId="70" fillId="0" borderId="13" xfId="0" applyFont="1" applyBorder="1" applyAlignment="1">
      <alignment horizontal="center" vertical="center"/>
    </xf>
    <xf numFmtId="0" fontId="70" fillId="0" borderId="20" xfId="0" applyFont="1" applyBorder="1" applyAlignment="1">
      <alignment horizontal="center" vertical="center"/>
    </xf>
    <xf numFmtId="0" fontId="70" fillId="0" borderId="26" xfId="0" applyFont="1" applyFill="1" applyBorder="1" applyAlignment="1">
      <alignment horizontal="center" vertical="center" wrapText="1"/>
    </xf>
    <xf numFmtId="0" fontId="70" fillId="0" borderId="29" xfId="0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left" vertical="center"/>
    </xf>
    <xf numFmtId="0" fontId="70" fillId="0" borderId="20" xfId="0" applyFont="1" applyFill="1" applyBorder="1" applyAlignment="1">
      <alignment horizontal="left" vertical="center"/>
    </xf>
    <xf numFmtId="0" fontId="70" fillId="0" borderId="13" xfId="0" applyFont="1" applyBorder="1" applyAlignment="1">
      <alignment horizontal="center" wrapText="1"/>
    </xf>
    <xf numFmtId="0" fontId="70" fillId="0" borderId="20" xfId="0" applyFont="1" applyBorder="1" applyAlignment="1">
      <alignment horizontal="center" wrapText="1"/>
    </xf>
    <xf numFmtId="0" fontId="116" fillId="0" borderId="0" xfId="0" applyFont="1" applyAlignment="1">
      <alignment horizontal="center" vertical="center" wrapText="1"/>
    </xf>
  </cellXfs>
  <cellStyles count="357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Гиперссылка" xfId="211" builtinId="8"/>
    <cellStyle name="Денежный 2" xfId="212"/>
    <cellStyle name="Заголовок 1 2" xfId="213"/>
    <cellStyle name="Заголовок 1 3" xfId="214"/>
    <cellStyle name="Заголовок 2 2" xfId="215"/>
    <cellStyle name="Заголовок 2 3" xfId="216"/>
    <cellStyle name="Заголовок 3 2" xfId="217"/>
    <cellStyle name="Заголовок 3 3" xfId="218"/>
    <cellStyle name="Заголовок 4 2" xfId="219"/>
    <cellStyle name="Заголовок 4 3" xfId="220"/>
    <cellStyle name="Итог 2" xfId="221"/>
    <cellStyle name="Итог 3" xfId="222"/>
    <cellStyle name="Контрольная ячейка 2" xfId="223"/>
    <cellStyle name="Контрольная ячейка 3" xfId="224"/>
    <cellStyle name="Название 2" xfId="225"/>
    <cellStyle name="Название 3" xfId="226"/>
    <cellStyle name="Нейтральный 2" xfId="227"/>
    <cellStyle name="Нейтральный 3" xfId="228"/>
    <cellStyle name="Обычный" xfId="0" builtinId="0"/>
    <cellStyle name="Обычный 10" xfId="229"/>
    <cellStyle name="Обычный 11" xfId="230"/>
    <cellStyle name="Обычный 12" xfId="231"/>
    <cellStyle name="Обычный 13" xfId="232"/>
    <cellStyle name="Обычный 14" xfId="233"/>
    <cellStyle name="Обычный 15" xfId="234"/>
    <cellStyle name="Обычный 16" xfId="235"/>
    <cellStyle name="Обычный 17" xfId="236"/>
    <cellStyle name="Обычный 18" xfId="237"/>
    <cellStyle name="Обычный 2" xfId="238"/>
    <cellStyle name="Обычный 2 10" xfId="239"/>
    <cellStyle name="Обычный 2 11" xfId="240"/>
    <cellStyle name="Обычный 2 12" xfId="241"/>
    <cellStyle name="Обычный 2 13" xfId="242"/>
    <cellStyle name="Обычный 2 14" xfId="243"/>
    <cellStyle name="Обычный 2 15" xfId="244"/>
    <cellStyle name="Обычный 2 16" xfId="245"/>
    <cellStyle name="Обычный 2 2" xfId="246"/>
    <cellStyle name="Обычный 2 2 2" xfId="247"/>
    <cellStyle name="Обычный 2 2 3" xfId="248"/>
    <cellStyle name="Обычный 2 2_Расшифровка прочих" xfId="249"/>
    <cellStyle name="Обычный 2 3" xfId="250"/>
    <cellStyle name="Обычный 2 4" xfId="251"/>
    <cellStyle name="Обычный 2 5" xfId="252"/>
    <cellStyle name="Обычный 2 6" xfId="253"/>
    <cellStyle name="Обычный 2 7" xfId="254"/>
    <cellStyle name="Обычный 2 8" xfId="255"/>
    <cellStyle name="Обычный 2 9" xfId="256"/>
    <cellStyle name="Обычный 2_2604-2010" xfId="257"/>
    <cellStyle name="Обычный 3" xfId="258"/>
    <cellStyle name="Обычный 3 10" xfId="259"/>
    <cellStyle name="Обычный 3 11" xfId="260"/>
    <cellStyle name="Обычный 3 12" xfId="261"/>
    <cellStyle name="Обычный 3 13" xfId="262"/>
    <cellStyle name="Обычный 3 14" xfId="263"/>
    <cellStyle name="Обычный 3 2" xfId="264"/>
    <cellStyle name="Обычный 3 3" xfId="265"/>
    <cellStyle name="Обычный 3 4" xfId="266"/>
    <cellStyle name="Обычный 3 5" xfId="267"/>
    <cellStyle name="Обычный 3 6" xfId="268"/>
    <cellStyle name="Обычный 3 7" xfId="269"/>
    <cellStyle name="Обычный 3 8" xfId="270"/>
    <cellStyle name="Обычный 3 9" xfId="271"/>
    <cellStyle name="Обычный 3_Дефицит_7 млрд_0608_бс" xfId="272"/>
    <cellStyle name="Обычный 4" xfId="273"/>
    <cellStyle name="Обычный 5" xfId="274"/>
    <cellStyle name="Обычный 5 2" xfId="275"/>
    <cellStyle name="Обычный 6" xfId="276"/>
    <cellStyle name="Обычный 6 2" xfId="277"/>
    <cellStyle name="Обычный 6 3" xfId="278"/>
    <cellStyle name="Обычный 6 4" xfId="279"/>
    <cellStyle name="Обычный 6_Дефицит_7 млрд_0608_бс" xfId="280"/>
    <cellStyle name="Обычный 7" xfId="281"/>
    <cellStyle name="Обычный 7 2" xfId="282"/>
    <cellStyle name="Обычный 8" xfId="283"/>
    <cellStyle name="Обычный 9" xfId="284"/>
    <cellStyle name="Обычный 9 2" xfId="285"/>
    <cellStyle name="Обычный_Таб до пояснюв" xfId="286"/>
    <cellStyle name="Плохой 2" xfId="287"/>
    <cellStyle name="Плохой 3" xfId="288"/>
    <cellStyle name="Пояснение 2" xfId="289"/>
    <cellStyle name="Пояснение 3" xfId="290"/>
    <cellStyle name="Примечание 2" xfId="291"/>
    <cellStyle name="Примечание 3" xfId="292"/>
    <cellStyle name="Процентный" xfId="293" builtinId="5"/>
    <cellStyle name="Процентный 2" xfId="294"/>
    <cellStyle name="Процентный 2 10" xfId="295"/>
    <cellStyle name="Процентный 2 11" xfId="296"/>
    <cellStyle name="Процентный 2 12" xfId="297"/>
    <cellStyle name="Процентный 2 13" xfId="298"/>
    <cellStyle name="Процентный 2 14" xfId="299"/>
    <cellStyle name="Процентный 2 15" xfId="300"/>
    <cellStyle name="Процентный 2 16" xfId="301"/>
    <cellStyle name="Процентный 2 2" xfId="302"/>
    <cellStyle name="Процентный 2 3" xfId="303"/>
    <cellStyle name="Процентный 2 4" xfId="304"/>
    <cellStyle name="Процентный 2 5" xfId="305"/>
    <cellStyle name="Процентный 2 6" xfId="306"/>
    <cellStyle name="Процентный 2 7" xfId="307"/>
    <cellStyle name="Процентный 2 8" xfId="308"/>
    <cellStyle name="Процентный 2 9" xfId="309"/>
    <cellStyle name="Процентный 3" xfId="310"/>
    <cellStyle name="Процентный 4" xfId="311"/>
    <cellStyle name="Процентный 4 2" xfId="312"/>
    <cellStyle name="Связанная ячейка 2" xfId="313"/>
    <cellStyle name="Связанная ячейка 3" xfId="314"/>
    <cellStyle name="Стиль 1" xfId="315"/>
    <cellStyle name="Стиль 1 2" xfId="316"/>
    <cellStyle name="Стиль 1 3" xfId="317"/>
    <cellStyle name="Стиль 1 4" xfId="318"/>
    <cellStyle name="Стиль 1 5" xfId="319"/>
    <cellStyle name="Стиль 1 6" xfId="320"/>
    <cellStyle name="Стиль 1 7" xfId="321"/>
    <cellStyle name="Текст предупреждения 2" xfId="322"/>
    <cellStyle name="Текст предупреждения 3" xfId="323"/>
    <cellStyle name="Тысячи [0]_1.62" xfId="324"/>
    <cellStyle name="Тысячи_1.62" xfId="325"/>
    <cellStyle name="Финансовый 2" xfId="326"/>
    <cellStyle name="Финансовый 2 10" xfId="327"/>
    <cellStyle name="Финансовый 2 11" xfId="328"/>
    <cellStyle name="Финансовый 2 12" xfId="329"/>
    <cellStyle name="Финансовый 2 13" xfId="330"/>
    <cellStyle name="Финансовый 2 14" xfId="331"/>
    <cellStyle name="Финансовый 2 15" xfId="332"/>
    <cellStyle name="Финансовый 2 16" xfId="333"/>
    <cellStyle name="Финансовый 2 17" xfId="334"/>
    <cellStyle name="Финансовый 2 2" xfId="335"/>
    <cellStyle name="Финансовый 2 3" xfId="336"/>
    <cellStyle name="Финансовый 2 4" xfId="337"/>
    <cellStyle name="Финансовый 2 5" xfId="338"/>
    <cellStyle name="Финансовый 2 6" xfId="339"/>
    <cellStyle name="Финансовый 2 7" xfId="340"/>
    <cellStyle name="Финансовый 2 8" xfId="341"/>
    <cellStyle name="Финансовый 2 9" xfId="342"/>
    <cellStyle name="Финансовый 3" xfId="343"/>
    <cellStyle name="Финансовый 3 2" xfId="344"/>
    <cellStyle name="Финансовый 4" xfId="345"/>
    <cellStyle name="Финансовый 4 2" xfId="346"/>
    <cellStyle name="Финансовый 4 3" xfId="347"/>
    <cellStyle name="Финансовый 5" xfId="348"/>
    <cellStyle name="Финансовый 6" xfId="349"/>
    <cellStyle name="Финансовый 7" xfId="350"/>
    <cellStyle name="Хороший" xfId="351" builtinId="26"/>
    <cellStyle name="Хороший 2" xfId="352"/>
    <cellStyle name="Хороший 3" xfId="353"/>
    <cellStyle name="числовой" xfId="354"/>
    <cellStyle name="Ю" xfId="355"/>
    <cellStyle name="Ю-FreeSet_10" xfId="3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9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6.xml"/><Relationship Id="rId34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27.xml"/><Relationship Id="rId47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35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4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externalLink" Target="externalLinks/externalLink17.xml"/><Relationship Id="rId37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25.xml"/><Relationship Id="rId45" Type="http://schemas.openxmlformats.org/officeDocument/2006/relationships/externalLink" Target="externalLinks/externalLink30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externalLink" Target="externalLinks/externalLink16.xml"/><Relationship Id="rId44" Type="http://schemas.openxmlformats.org/officeDocument/2006/relationships/externalLink" Target="externalLinks/externalLink29.xml"/><Relationship Id="rId52" Type="http://schemas.openxmlformats.org/officeDocument/2006/relationships/externalLink" Target="externalLinks/externalLink3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15.xml"/><Relationship Id="rId35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28.xml"/><Relationship Id="rId48" Type="http://schemas.openxmlformats.org/officeDocument/2006/relationships/externalLink" Target="externalLinks/externalLink33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6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18.xml"/><Relationship Id="rId38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31.xml"/><Relationship Id="rId20" Type="http://schemas.openxmlformats.org/officeDocument/2006/relationships/externalLink" Target="externalLinks/externalLink5.xml"/><Relationship Id="rId41" Type="http://schemas.openxmlformats.org/officeDocument/2006/relationships/externalLink" Target="externalLinks/externalLink26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21.xml"/><Relationship Id="rId49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javascript:;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57"/>
  <sheetViews>
    <sheetView zoomScale="75" zoomScaleNormal="75" zoomScaleSheetLayoutView="75" workbookViewId="0">
      <pane ySplit="10" topLeftCell="A44" activePane="bottomLeft" state="frozen"/>
      <selection pane="bottomLeft" activeCell="M49" sqref="M49"/>
    </sheetView>
  </sheetViews>
  <sheetFormatPr defaultRowHeight="12.75"/>
  <cols>
    <col min="1" max="1" width="54.5703125" style="216" customWidth="1"/>
    <col min="2" max="2" width="6" style="216" customWidth="1"/>
    <col min="3" max="3" width="14.85546875" style="216" customWidth="1"/>
    <col min="4" max="4" width="15.42578125" style="216" customWidth="1"/>
    <col min="5" max="5" width="16.140625" style="216" customWidth="1"/>
    <col min="6" max="6" width="14.28515625" style="216" customWidth="1"/>
    <col min="7" max="7" width="14.7109375" style="216" customWidth="1"/>
    <col min="8" max="8" width="13.7109375" style="216" customWidth="1"/>
    <col min="10" max="10" width="15.85546875" customWidth="1"/>
  </cols>
  <sheetData>
    <row r="1" spans="1:8" ht="9.75" customHeight="1">
      <c r="A1" s="567"/>
      <c r="B1" s="567"/>
      <c r="C1" s="2"/>
      <c r="D1" s="2"/>
      <c r="E1" s="2"/>
      <c r="F1" s="2"/>
      <c r="G1" s="2"/>
      <c r="H1" s="2"/>
    </row>
    <row r="2" spans="1:8" ht="30" customHeight="1">
      <c r="A2" s="568" t="s">
        <v>162</v>
      </c>
      <c r="B2" s="568"/>
      <c r="C2" s="568"/>
      <c r="D2" s="568"/>
      <c r="E2" s="568"/>
      <c r="F2" s="568"/>
      <c r="G2" s="568"/>
      <c r="H2" s="568"/>
    </row>
    <row r="3" spans="1:8" ht="24.75" customHeight="1">
      <c r="A3" s="568" t="s">
        <v>163</v>
      </c>
      <c r="B3" s="568"/>
      <c r="C3" s="568"/>
      <c r="D3" s="568"/>
      <c r="E3" s="568"/>
      <c r="F3" s="568"/>
      <c r="G3" s="568"/>
      <c r="H3" s="568"/>
    </row>
    <row r="4" spans="1:8" ht="18.75">
      <c r="A4" s="569" t="s">
        <v>912</v>
      </c>
      <c r="B4" s="569"/>
      <c r="C4" s="569"/>
      <c r="D4" s="569"/>
      <c r="E4" s="569"/>
      <c r="F4" s="569"/>
      <c r="G4" s="569"/>
      <c r="H4" s="569"/>
    </row>
    <row r="5" spans="1:8" ht="15">
      <c r="A5" s="570" t="s">
        <v>275</v>
      </c>
      <c r="B5" s="570"/>
      <c r="C5" s="570"/>
      <c r="D5" s="570"/>
      <c r="E5" s="570"/>
      <c r="F5" s="570"/>
      <c r="G5" s="570"/>
      <c r="H5" s="570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568" t="s">
        <v>140</v>
      </c>
      <c r="B7" s="568"/>
      <c r="C7" s="568"/>
      <c r="D7" s="568"/>
      <c r="E7" s="568"/>
      <c r="F7" s="568"/>
      <c r="G7" s="568"/>
      <c r="H7" s="568"/>
    </row>
    <row r="8" spans="1:8" ht="15.75" customHeight="1">
      <c r="A8" s="547" t="s">
        <v>473</v>
      </c>
      <c r="B8" s="547"/>
      <c r="C8" s="547"/>
      <c r="D8" s="547"/>
      <c r="E8" s="547"/>
      <c r="F8" s="547"/>
      <c r="G8" s="547"/>
      <c r="H8" s="547"/>
    </row>
    <row r="9" spans="1:8" ht="57.75" customHeight="1">
      <c r="A9" s="560" t="s">
        <v>194</v>
      </c>
      <c r="B9" s="561" t="s">
        <v>8</v>
      </c>
      <c r="C9" s="563" t="s">
        <v>462</v>
      </c>
      <c r="D9" s="563"/>
      <c r="E9" s="562" t="s">
        <v>463</v>
      </c>
      <c r="F9" s="562"/>
      <c r="G9" s="562"/>
      <c r="H9" s="562"/>
    </row>
    <row r="10" spans="1:8" ht="75" customHeight="1">
      <c r="A10" s="560"/>
      <c r="B10" s="561"/>
      <c r="C10" s="44" t="s">
        <v>910</v>
      </c>
      <c r="D10" s="6" t="s">
        <v>911</v>
      </c>
      <c r="E10" s="44" t="s">
        <v>908</v>
      </c>
      <c r="F10" s="44" t="s">
        <v>909</v>
      </c>
      <c r="G10" s="44" t="s">
        <v>189</v>
      </c>
      <c r="H10" s="44" t="s">
        <v>190</v>
      </c>
    </row>
    <row r="11" spans="1:8" ht="14.25" customHeight="1">
      <c r="A11" s="82">
        <v>1</v>
      </c>
      <c r="B11" s="80">
        <v>2</v>
      </c>
      <c r="C11" s="518">
        <v>3</v>
      </c>
      <c r="D11" s="518">
        <v>4</v>
      </c>
      <c r="E11" s="518">
        <v>5</v>
      </c>
      <c r="F11" s="540">
        <v>6</v>
      </c>
      <c r="G11" s="82">
        <v>7</v>
      </c>
      <c r="H11" s="80">
        <v>8</v>
      </c>
    </row>
    <row r="12" spans="1:8" ht="34.5" customHeight="1">
      <c r="A12" s="564" t="s">
        <v>73</v>
      </c>
      <c r="B12" s="564"/>
      <c r="C12" s="564"/>
      <c r="D12" s="564"/>
      <c r="E12" s="564"/>
      <c r="F12" s="564"/>
      <c r="G12" s="564"/>
      <c r="H12" s="564"/>
    </row>
    <row r="13" spans="1:8" ht="46.5" customHeight="1">
      <c r="A13" s="56" t="s">
        <v>141</v>
      </c>
      <c r="B13" s="80">
        <f>'1. Фін результат'!B7</f>
        <v>1000</v>
      </c>
      <c r="C13" s="312">
        <f>'1. Фін результат'!C7</f>
        <v>46848</v>
      </c>
      <c r="D13" s="312">
        <f>'1. Фін результат'!D7</f>
        <v>45543</v>
      </c>
      <c r="E13" s="312">
        <f>'1. Фін результат'!E7</f>
        <v>44160</v>
      </c>
      <c r="F13" s="312">
        <f>'1. Фін результат'!F7</f>
        <v>45543</v>
      </c>
      <c r="G13" s="312">
        <f>F13-E13</f>
        <v>1383</v>
      </c>
      <c r="H13" s="417">
        <f>-F13/E13*100</f>
        <v>-103.13179347826087</v>
      </c>
    </row>
    <row r="14" spans="1:8" ht="40.5" customHeight="1">
      <c r="A14" s="56" t="s">
        <v>121</v>
      </c>
      <c r="B14" s="80">
        <f>'1. Фін результат'!B8</f>
        <v>1010</v>
      </c>
      <c r="C14" s="312">
        <f>'1. Фін результат'!C8</f>
        <v>-39402</v>
      </c>
      <c r="D14" s="312">
        <f>'1. Фін результат'!D8</f>
        <v>-37766</v>
      </c>
      <c r="E14" s="312">
        <f>'1. Фін результат'!E8</f>
        <v>-37612</v>
      </c>
      <c r="F14" s="312">
        <f>'1. Фін результат'!F8</f>
        <v>-37766</v>
      </c>
      <c r="G14" s="312">
        <f t="shared" ref="G14:G25" si="0">F14-E14</f>
        <v>-154</v>
      </c>
      <c r="H14" s="417">
        <f t="shared" ref="H14:H25" si="1">-F14/E14*100</f>
        <v>-100.40944379453367</v>
      </c>
    </row>
    <row r="15" spans="1:8" ht="32.25" customHeight="1">
      <c r="A15" s="57" t="s">
        <v>179</v>
      </c>
      <c r="B15" s="80">
        <f>'1. Фін результат'!B17</f>
        <v>1020</v>
      </c>
      <c r="C15" s="390">
        <f>'1. Фін результат'!C17</f>
        <v>7446</v>
      </c>
      <c r="D15" s="390">
        <f>'1. Фін результат'!D17</f>
        <v>7777</v>
      </c>
      <c r="E15" s="390">
        <f>'1. Фін результат'!E17</f>
        <v>6548</v>
      </c>
      <c r="F15" s="390">
        <f>'1. Фін результат'!F17</f>
        <v>7777</v>
      </c>
      <c r="G15" s="390">
        <f t="shared" si="0"/>
        <v>1229</v>
      </c>
      <c r="H15" s="417">
        <f t="shared" si="1"/>
        <v>-118.76908979841173</v>
      </c>
    </row>
    <row r="16" spans="1:8" ht="27.75" customHeight="1">
      <c r="A16" s="56" t="s">
        <v>98</v>
      </c>
      <c r="B16" s="80">
        <f>'1. Фін результат'!B21</f>
        <v>1040</v>
      </c>
      <c r="C16" s="312">
        <f>'1. Фін результат'!C21</f>
        <v>-6826</v>
      </c>
      <c r="D16" s="312">
        <f>'1. Фін результат'!D21</f>
        <v>-6244</v>
      </c>
      <c r="E16" s="312">
        <f>'1. Фін результат'!E21</f>
        <v>-6532</v>
      </c>
      <c r="F16" s="312">
        <f>'1. Фін результат'!F21</f>
        <v>-6244</v>
      </c>
      <c r="G16" s="312">
        <f t="shared" si="0"/>
        <v>288</v>
      </c>
      <c r="H16" s="417">
        <f t="shared" si="1"/>
        <v>-95.59093692590325</v>
      </c>
    </row>
    <row r="17" spans="1:8" ht="25.5" customHeight="1">
      <c r="A17" s="56" t="s">
        <v>95</v>
      </c>
      <c r="B17" s="80">
        <f>'1. Фін результат'!B44</f>
        <v>1070</v>
      </c>
      <c r="C17" s="312">
        <f>'1. Фін результат'!C44</f>
        <v>-11</v>
      </c>
      <c r="D17" s="312">
        <f>'1. Фін результат'!D44</f>
        <v>0</v>
      </c>
      <c r="E17" s="312">
        <f>'1. Фін результат'!E44</f>
        <v>0</v>
      </c>
      <c r="F17" s="312">
        <f>'1. Фін результат'!F44</f>
        <v>0</v>
      </c>
      <c r="G17" s="312">
        <f t="shared" si="0"/>
        <v>0</v>
      </c>
      <c r="H17" s="417" t="e">
        <f t="shared" si="1"/>
        <v>#DIV/0!</v>
      </c>
    </row>
    <row r="18" spans="1:8" ht="26.25" customHeight="1">
      <c r="A18" s="56" t="s">
        <v>99</v>
      </c>
      <c r="B18" s="80">
        <f>'1. Фін результат'!B75</f>
        <v>1300</v>
      </c>
      <c r="C18" s="312">
        <f>'1. Фін результат'!C75</f>
        <v>161</v>
      </c>
      <c r="D18" s="312">
        <f>'1. Фін результат'!D75</f>
        <v>2</v>
      </c>
      <c r="E18" s="312">
        <f>'1. Фін результат'!E75</f>
        <v>0</v>
      </c>
      <c r="F18" s="312">
        <f>'1. Фін результат'!F75</f>
        <v>2</v>
      </c>
      <c r="G18" s="312">
        <f t="shared" si="0"/>
        <v>2</v>
      </c>
      <c r="H18" s="417" t="e">
        <f t="shared" si="1"/>
        <v>#DIV/0!</v>
      </c>
    </row>
    <row r="19" spans="1:8" ht="47.25" customHeight="1">
      <c r="A19" s="9" t="s">
        <v>1</v>
      </c>
      <c r="B19" s="80">
        <f>'1. Фін результат'!B58</f>
        <v>1100</v>
      </c>
      <c r="C19" s="390">
        <f>'1. Фін результат'!C58</f>
        <v>770</v>
      </c>
      <c r="D19" s="390">
        <f>'1. Фін результат'!D58</f>
        <v>1535</v>
      </c>
      <c r="E19" s="390">
        <f>'1. Фін результат'!E58</f>
        <v>16</v>
      </c>
      <c r="F19" s="390">
        <f>'1. Фін результат'!F58</f>
        <v>1535</v>
      </c>
      <c r="G19" s="390">
        <f t="shared" si="0"/>
        <v>1519</v>
      </c>
      <c r="H19" s="417">
        <f t="shared" si="1"/>
        <v>-9593.75</v>
      </c>
    </row>
    <row r="20" spans="1:8" ht="43.5" customHeight="1">
      <c r="A20" s="59" t="s">
        <v>100</v>
      </c>
      <c r="B20" s="80">
        <f>'1. Фін результат'!B76</f>
        <v>1310</v>
      </c>
      <c r="C20" s="312">
        <f>'1. Фін результат'!C76</f>
        <v>0</v>
      </c>
      <c r="D20" s="312">
        <f>'1. Фін результат'!D76</f>
        <v>0</v>
      </c>
      <c r="E20" s="312">
        <f>'1. Фін результат'!E76</f>
        <v>0</v>
      </c>
      <c r="F20" s="312">
        <f>'1. Фін результат'!F76</f>
        <v>0</v>
      </c>
      <c r="G20" s="312">
        <f t="shared" si="0"/>
        <v>0</v>
      </c>
      <c r="H20" s="417" t="e">
        <f t="shared" si="1"/>
        <v>#DIV/0!</v>
      </c>
    </row>
    <row r="21" spans="1:8" ht="30.75" customHeight="1">
      <c r="A21" s="56" t="s">
        <v>158</v>
      </c>
      <c r="B21" s="80">
        <f>'1. Фін результат'!B77</f>
        <v>1320</v>
      </c>
      <c r="C21" s="312">
        <f>'1. Фін результат'!C77</f>
        <v>0</v>
      </c>
      <c r="D21" s="312">
        <f>'1. Фін результат'!D77</f>
        <v>0</v>
      </c>
      <c r="E21" s="312">
        <f>'1. Фін результат'!E77</f>
        <v>0</v>
      </c>
      <c r="F21" s="312">
        <f>'1. Фін результат'!F77</f>
        <v>0</v>
      </c>
      <c r="G21" s="312">
        <f t="shared" si="0"/>
        <v>0</v>
      </c>
      <c r="H21" s="417" t="e">
        <f t="shared" si="1"/>
        <v>#DIV/0!</v>
      </c>
    </row>
    <row r="22" spans="1:8" ht="29.25" customHeight="1">
      <c r="A22" s="58" t="s">
        <v>72</v>
      </c>
      <c r="B22" s="80">
        <f>'1. Фін результат'!B67</f>
        <v>1170</v>
      </c>
      <c r="C22" s="390">
        <f>'1. Фін результат'!C67</f>
        <v>770</v>
      </c>
      <c r="D22" s="390">
        <f>'1. Фін результат'!D67</f>
        <v>1535</v>
      </c>
      <c r="E22" s="390">
        <f>'1. Фін результат'!E67</f>
        <v>16</v>
      </c>
      <c r="F22" s="390">
        <f>'1. Фін результат'!F67</f>
        <v>1535</v>
      </c>
      <c r="G22" s="390">
        <f t="shared" si="0"/>
        <v>1519</v>
      </c>
      <c r="H22" s="417">
        <f t="shared" si="1"/>
        <v>-9593.75</v>
      </c>
    </row>
    <row r="23" spans="1:8" ht="31.5" customHeight="1">
      <c r="A23" s="7" t="s">
        <v>96</v>
      </c>
      <c r="B23" s="80">
        <f>'1. Фін результат'!B68</f>
        <v>1180</v>
      </c>
      <c r="C23" s="312">
        <f>'1. Фін результат'!C68</f>
        <v>-211</v>
      </c>
      <c r="D23" s="312">
        <f>'1. Фін результат'!D68</f>
        <v>-471</v>
      </c>
      <c r="E23" s="312">
        <f>'1. Фін результат'!E68</f>
        <v>-4</v>
      </c>
      <c r="F23" s="312">
        <f>'1. Фін результат'!F68</f>
        <v>-471</v>
      </c>
      <c r="G23" s="312">
        <f t="shared" si="0"/>
        <v>-467</v>
      </c>
      <c r="H23" s="417">
        <f t="shared" si="1"/>
        <v>-11775</v>
      </c>
    </row>
    <row r="24" spans="1:8" ht="30.75" customHeight="1">
      <c r="A24" s="9" t="s">
        <v>155</v>
      </c>
      <c r="B24" s="80">
        <f>'1. Фін результат'!B70</f>
        <v>1200</v>
      </c>
      <c r="C24" s="390">
        <f>'1. Фін результат'!C70</f>
        <v>559</v>
      </c>
      <c r="D24" s="390">
        <f>'1. Фін результат'!D70</f>
        <v>1064</v>
      </c>
      <c r="E24" s="390">
        <f>'1. Фін результат'!E70</f>
        <v>12</v>
      </c>
      <c r="F24" s="390">
        <f>'1. Фін результат'!F70</f>
        <v>1064</v>
      </c>
      <c r="G24" s="390">
        <f t="shared" si="0"/>
        <v>1052</v>
      </c>
      <c r="H24" s="417">
        <f t="shared" si="1"/>
        <v>-8866.6666666666679</v>
      </c>
    </row>
    <row r="25" spans="1:8" ht="30.75" customHeight="1">
      <c r="A25" s="59" t="s">
        <v>156</v>
      </c>
      <c r="B25" s="80">
        <v>5010</v>
      </c>
      <c r="C25" s="312">
        <f>' V. Коефіцієнти'!D8</f>
        <v>1.1932206284153006E-2</v>
      </c>
      <c r="D25" s="312">
        <f>' V. Коефіцієнти'!E8</f>
        <v>2.3362536503963287E-2</v>
      </c>
      <c r="E25" s="312">
        <f>' V. Коефіцієнти'!G8</f>
        <v>2.3362536503963287E-2</v>
      </c>
      <c r="F25" s="312">
        <f>' V. Коефіцієнти'!H8</f>
        <v>0</v>
      </c>
      <c r="G25" s="312">
        <f t="shared" si="0"/>
        <v>-2.3362536503963287E-2</v>
      </c>
      <c r="H25" s="417">
        <f t="shared" si="1"/>
        <v>0</v>
      </c>
    </row>
    <row r="26" spans="1:8" ht="0.75" hidden="1" customHeight="1">
      <c r="A26" s="68"/>
      <c r="B26" s="69"/>
      <c r="C26" s="70"/>
      <c r="D26" s="70"/>
      <c r="E26" s="70"/>
      <c r="F26" s="565" t="s">
        <v>164</v>
      </c>
      <c r="G26" s="565"/>
      <c r="H26" s="566"/>
    </row>
    <row r="27" spans="1:8" ht="30" customHeight="1">
      <c r="A27" s="548" t="s">
        <v>109</v>
      </c>
      <c r="B27" s="549"/>
      <c r="C27" s="549"/>
      <c r="D27" s="549"/>
      <c r="E27" s="549"/>
      <c r="F27" s="549"/>
      <c r="G27" s="549"/>
      <c r="H27" s="550"/>
    </row>
    <row r="28" spans="1:8" ht="39.75" customHeight="1">
      <c r="A28" s="59" t="s">
        <v>180</v>
      </c>
      <c r="B28" s="80">
        <f>'ІІ. Розр. з бюджетом'!B16</f>
        <v>2100</v>
      </c>
      <c r="C28" s="312">
        <f>'ІІ. Розр. з бюджетом'!C16</f>
        <v>84</v>
      </c>
      <c r="D28" s="312">
        <f>'ІІ. Розр. з бюджетом'!D16</f>
        <v>160</v>
      </c>
      <c r="E28" s="312">
        <f>'ІІ. Розр. з бюджетом'!E16</f>
        <v>0</v>
      </c>
      <c r="F28" s="312">
        <f>'ІІ. Розр. з бюджетом'!F16</f>
        <v>160</v>
      </c>
      <c r="G28" s="312">
        <f t="shared" ref="G28:G33" si="2">F28-E28</f>
        <v>160</v>
      </c>
      <c r="H28" s="417" t="e">
        <f t="shared" ref="H28:H33" si="3">F28/E28*100</f>
        <v>#DIV/0!</v>
      </c>
    </row>
    <row r="29" spans="1:8" ht="31.5" customHeight="1">
      <c r="A29" s="34" t="s">
        <v>108</v>
      </c>
      <c r="B29" s="80">
        <f>'ІІ. Розр. з бюджетом'!B17</f>
        <v>2110</v>
      </c>
      <c r="C29" s="312">
        <f>'ІІ. Розр. з бюджетом'!C17</f>
        <v>211</v>
      </c>
      <c r="D29" s="312">
        <f>'ІІ. Розр. з бюджетом'!D17</f>
        <v>471</v>
      </c>
      <c r="E29" s="312">
        <f>'ІІ. Розр. з бюджетом'!E17</f>
        <v>4</v>
      </c>
      <c r="F29" s="312">
        <f>'ІІ. Розр. з бюджетом'!F17</f>
        <v>471</v>
      </c>
      <c r="G29" s="312">
        <f t="shared" si="2"/>
        <v>467</v>
      </c>
      <c r="H29" s="417">
        <f t="shared" si="3"/>
        <v>11775</v>
      </c>
    </row>
    <row r="30" spans="1:8" ht="46.5" customHeight="1">
      <c r="A30" s="34" t="s">
        <v>255</v>
      </c>
      <c r="B30" s="80" t="s">
        <v>219</v>
      </c>
      <c r="C30" s="312">
        <f>SUM('ІІ. Розр. з бюджетом'!C18,'ІІ. Розр. з бюджетом'!C19)</f>
        <v>5857</v>
      </c>
      <c r="D30" s="312">
        <f>SUM('ІІ. Розр. з бюджетом'!D18,'ІІ. Розр. з бюджетом'!D19)</f>
        <v>5899</v>
      </c>
      <c r="E30" s="312">
        <f>SUM('ІІ. Розр. з бюджетом'!E18,'ІІ. Розр. з бюджетом'!E19)</f>
        <v>6328</v>
      </c>
      <c r="F30" s="312">
        <f>SUM('ІІ. Розр. з бюджетом'!F18,'ІІ. Розр. з бюджетом'!F19)</f>
        <v>5899</v>
      </c>
      <c r="G30" s="312">
        <f t="shared" si="2"/>
        <v>-429</v>
      </c>
      <c r="H30" s="417">
        <f t="shared" si="3"/>
        <v>93.220606826801529</v>
      </c>
    </row>
    <row r="31" spans="1:8" ht="53.25" customHeight="1">
      <c r="A31" s="59" t="s">
        <v>244</v>
      </c>
      <c r="B31" s="80">
        <f>'ІІ. Розр. з бюджетом'!B20</f>
        <v>2140</v>
      </c>
      <c r="C31" s="312">
        <f>'ІІ. Розр. з бюджетом'!C20</f>
        <v>4444</v>
      </c>
      <c r="D31" s="312">
        <f>'ІІ. Розр. з бюджетом'!D20</f>
        <v>4292</v>
      </c>
      <c r="E31" s="312">
        <f>'ІІ. Розр. з бюджетом'!E20</f>
        <v>4976</v>
      </c>
      <c r="F31" s="312">
        <f>'ІІ. Розр. з бюджетом'!F20</f>
        <v>4292</v>
      </c>
      <c r="G31" s="312">
        <f t="shared" si="2"/>
        <v>-684</v>
      </c>
      <c r="H31" s="417">
        <f t="shared" si="3"/>
        <v>86.254019292604497</v>
      </c>
    </row>
    <row r="32" spans="1:8" ht="39" customHeight="1">
      <c r="A32" s="59" t="s">
        <v>64</v>
      </c>
      <c r="B32" s="80">
        <f>'ІІ. Розр. з бюджетом'!B30</f>
        <v>2150</v>
      </c>
      <c r="C32" s="312">
        <f>'ІІ. Розр. з бюджетом'!C30</f>
        <v>4971</v>
      </c>
      <c r="D32" s="312">
        <f>'ІІ. Розр. з бюджетом'!D30</f>
        <v>4784</v>
      </c>
      <c r="E32" s="312">
        <f>'ІІ. Розр. з бюджетом'!E30</f>
        <v>5552</v>
      </c>
      <c r="F32" s="312">
        <f>'ІІ. Розр. з бюджетом'!F30</f>
        <v>4784</v>
      </c>
      <c r="G32" s="312">
        <f t="shared" si="2"/>
        <v>-768</v>
      </c>
      <c r="H32" s="417">
        <f t="shared" si="3"/>
        <v>86.1671469740634</v>
      </c>
    </row>
    <row r="33" spans="1:8" ht="30" customHeight="1">
      <c r="A33" s="58" t="s">
        <v>181</v>
      </c>
      <c r="B33" s="80">
        <f>'ІІ. Розр. з бюджетом'!B31</f>
        <v>2200</v>
      </c>
      <c r="C33" s="390">
        <f>'ІІ. Розр. з бюджетом'!C31</f>
        <v>15567</v>
      </c>
      <c r="D33" s="390">
        <f>'ІІ. Розр. з бюджетом'!D31</f>
        <v>15606</v>
      </c>
      <c r="E33" s="390">
        <f>'ІІ. Розр. з бюджетом'!E31</f>
        <v>16860</v>
      </c>
      <c r="F33" s="390">
        <f>'ІІ. Розр. з бюджетом'!F31</f>
        <v>15606</v>
      </c>
      <c r="G33" s="390">
        <f t="shared" si="2"/>
        <v>-1254</v>
      </c>
      <c r="H33" s="417">
        <f t="shared" si="3"/>
        <v>92.562277580071168</v>
      </c>
    </row>
    <row r="34" spans="1:8" ht="33" customHeight="1">
      <c r="A34" s="548" t="s">
        <v>107</v>
      </c>
      <c r="B34" s="549"/>
      <c r="C34" s="549"/>
      <c r="D34" s="549"/>
      <c r="E34" s="549"/>
      <c r="F34" s="549"/>
      <c r="G34" s="549"/>
      <c r="H34" s="550"/>
    </row>
    <row r="35" spans="1:8" ht="33.75" customHeight="1">
      <c r="A35" s="7" t="s">
        <v>101</v>
      </c>
      <c r="B35" s="82">
        <v>3600</v>
      </c>
      <c r="C35" s="312">
        <f>'ІІІ. Рух грош. коштів'!C70</f>
        <v>1856</v>
      </c>
      <c r="D35" s="312">
        <f>'ІІІ. Рух грош. коштів'!D70</f>
        <v>1759</v>
      </c>
      <c r="E35" s="312">
        <f>'ІІІ. Рух грош. коштів'!E70</f>
        <v>1366</v>
      </c>
      <c r="F35" s="312">
        <f>'ІІІ. Рух грош. коштів'!F70</f>
        <v>1759</v>
      </c>
      <c r="G35" s="312">
        <f>'[37]ІІІ. Рух грош. коштів'!F60</f>
        <v>0</v>
      </c>
      <c r="H35" s="417">
        <f>F35/E35*100</f>
        <v>128.77013177159591</v>
      </c>
    </row>
    <row r="36" spans="1:8" ht="27.75" customHeight="1">
      <c r="A36" s="7" t="s">
        <v>361</v>
      </c>
      <c r="B36" s="82">
        <v>3620</v>
      </c>
      <c r="C36" s="312">
        <f>'ІІІ. Рух грош. коштів'!C72</f>
        <v>1759</v>
      </c>
      <c r="D36" s="312">
        <f>'ІІІ. Рух грош. коштів'!D72</f>
        <v>2841</v>
      </c>
      <c r="E36" s="312">
        <f>'ІІІ. Рух грош. коштів'!E72</f>
        <v>483</v>
      </c>
      <c r="F36" s="312">
        <f>'ІІІ. Рух грош. коштів'!F72</f>
        <v>2841</v>
      </c>
      <c r="G36" s="312">
        <f>'[37]ІІІ. Рух грош. коштів'!F62</f>
        <v>0</v>
      </c>
      <c r="H36" s="417">
        <f>F36/E36*100</f>
        <v>588.19875776397521</v>
      </c>
    </row>
    <row r="37" spans="1:8" ht="30.75" customHeight="1">
      <c r="A37" s="9" t="s">
        <v>21</v>
      </c>
      <c r="B37" s="82">
        <v>3630</v>
      </c>
      <c r="C37" s="390">
        <f>'ІІІ. Рух грош. коштів'!C73</f>
        <v>-97</v>
      </c>
      <c r="D37" s="390">
        <f>'ІІІ. Рух грош. коштів'!D73</f>
        <v>1082</v>
      </c>
      <c r="E37" s="390">
        <f>'ІІІ. Рух грош. коштів'!E73</f>
        <v>-883</v>
      </c>
      <c r="F37" s="390">
        <f>'ІІІ. Рух грош. коштів'!F73</f>
        <v>1082</v>
      </c>
      <c r="G37" s="390">
        <f>'[37]ІІІ. Рух грош. коштів'!F63</f>
        <v>0</v>
      </c>
      <c r="H37" s="417">
        <f>F37/E37*100</f>
        <v>-122.53680634201585</v>
      </c>
    </row>
    <row r="38" spans="1:8" ht="33" customHeight="1">
      <c r="A38" s="552" t="s">
        <v>146</v>
      </c>
      <c r="B38" s="553"/>
      <c r="C38" s="553"/>
      <c r="D38" s="553"/>
      <c r="E38" s="553"/>
      <c r="F38" s="553"/>
      <c r="G38" s="553"/>
      <c r="H38" s="553"/>
    </row>
    <row r="39" spans="1:8" ht="27.75" customHeight="1">
      <c r="A39" s="59" t="s">
        <v>145</v>
      </c>
      <c r="B39" s="82">
        <f>'IV. Кап. інвестиції'!B8</f>
        <v>4000</v>
      </c>
      <c r="C39" s="312">
        <f>'IV. Кап. інвестиції'!C8</f>
        <v>176</v>
      </c>
      <c r="D39" s="312">
        <f>'IV. Кап. інвестиції'!D8</f>
        <v>87</v>
      </c>
      <c r="E39" s="312">
        <f>'IV. Кап. інвестиції'!E8</f>
        <v>80</v>
      </c>
      <c r="F39" s="312">
        <f>'IV. Кап. інвестиції'!F8</f>
        <v>87</v>
      </c>
      <c r="G39" s="312">
        <f>F39-E39</f>
        <v>7</v>
      </c>
      <c r="H39" s="417">
        <f>F39/E39*100</f>
        <v>108.74999999999999</v>
      </c>
    </row>
    <row r="40" spans="1:8" ht="27" customHeight="1">
      <c r="A40" s="554" t="s">
        <v>149</v>
      </c>
      <c r="B40" s="554"/>
      <c r="C40" s="554"/>
      <c r="D40" s="554"/>
      <c r="E40" s="554"/>
      <c r="F40" s="554"/>
      <c r="G40" s="554"/>
      <c r="H40" s="554"/>
    </row>
    <row r="41" spans="1:8" ht="26.25" customHeight="1">
      <c r="A41" s="59" t="s">
        <v>119</v>
      </c>
      <c r="B41" s="82">
        <v>5000</v>
      </c>
      <c r="C41" s="418">
        <f>' V. Коефіцієнти'!D7</f>
        <v>1.0087157370481981E-2</v>
      </c>
      <c r="D41" s="418">
        <f>' V. Коефіцієнти'!E7</f>
        <v>2.0700791844199304E-2</v>
      </c>
      <c r="E41" s="418">
        <f>' V. Коефіцієнти'!F7</f>
        <v>2.2701475595913735E-4</v>
      </c>
      <c r="F41" s="418">
        <f>' V. Коефіцієнти'!G7</f>
        <v>2.0700791844199304E-2</v>
      </c>
      <c r="G41" s="418">
        <f>F41-E41</f>
        <v>2.0473777088240167E-2</v>
      </c>
      <c r="H41" s="417">
        <f>F41/E41*100</f>
        <v>9118.6988073697939</v>
      </c>
    </row>
    <row r="42" spans="1:8" ht="25.5" customHeight="1">
      <c r="A42" s="59" t="s">
        <v>157</v>
      </c>
      <c r="B42" s="82">
        <v>5100</v>
      </c>
      <c r="C42" s="418">
        <f>' V. Коефіцієнти'!D10</f>
        <v>7.8313944223107566</v>
      </c>
      <c r="D42" s="418">
        <f>' V. Коефіцієнти'!E10</f>
        <v>6.7291729323308269</v>
      </c>
      <c r="E42" s="418">
        <f>' V. Коефіцієнти'!F10</f>
        <v>6.634315424610052</v>
      </c>
      <c r="F42" s="418">
        <f>' V. Коефіцієнти'!G10</f>
        <v>6.7291729323308269</v>
      </c>
      <c r="G42" s="418">
        <f>F42-E42</f>
        <v>9.4857507720774947E-2</v>
      </c>
      <c r="H42" s="417">
        <f>F42/E42*100</f>
        <v>101.42980099150698</v>
      </c>
    </row>
    <row r="43" spans="1:8" ht="26.25" customHeight="1">
      <c r="A43" s="195" t="s">
        <v>360</v>
      </c>
      <c r="B43" s="141">
        <v>5120</v>
      </c>
      <c r="C43" s="418">
        <f>' V. Коефіцієнти'!D12</f>
        <v>-0.71100925708717544</v>
      </c>
      <c r="D43" s="418">
        <f>' V. Коефіцієнти'!E12</f>
        <v>-0.73476137668048014</v>
      </c>
      <c r="E43" s="418">
        <f>' V. Коефіцієнти'!F12</f>
        <v>-0.71153991676125616</v>
      </c>
      <c r="F43" s="418">
        <f>' V. Коефіцієнти'!G12</f>
        <v>-0.73476137668048014</v>
      </c>
      <c r="G43" s="418">
        <f>F43-E43</f>
        <v>-2.3221459919223975E-2</v>
      </c>
      <c r="H43" s="417">
        <f>F43/E43*100</f>
        <v>103.26354985464793</v>
      </c>
    </row>
    <row r="44" spans="1:8" ht="31.5" customHeight="1">
      <c r="A44" s="555" t="s">
        <v>148</v>
      </c>
      <c r="B44" s="556"/>
      <c r="C44" s="556"/>
      <c r="D44" s="556"/>
      <c r="E44" s="556"/>
      <c r="F44" s="556"/>
      <c r="G44" s="556"/>
      <c r="H44" s="557"/>
    </row>
    <row r="45" spans="1:8" ht="31.5" customHeight="1">
      <c r="A45" s="59" t="s">
        <v>102</v>
      </c>
      <c r="B45" s="82">
        <v>6000</v>
      </c>
      <c r="C45" s="74">
        <v>45265</v>
      </c>
      <c r="D45" s="74">
        <f>F45</f>
        <v>39801</v>
      </c>
      <c r="E45" s="74">
        <v>42645</v>
      </c>
      <c r="F45" s="74">
        <v>39801</v>
      </c>
      <c r="G45" s="312">
        <f t="shared" ref="G45:G54" si="4">F45-E45</f>
        <v>-2844</v>
      </c>
      <c r="H45" s="417">
        <f>F45/E45*100</f>
        <v>93.330988392543091</v>
      </c>
    </row>
    <row r="46" spans="1:8" ht="26.25" customHeight="1">
      <c r="A46" s="59" t="s">
        <v>103</v>
      </c>
      <c r="B46" s="82">
        <v>6010</v>
      </c>
      <c r="C46" s="74">
        <v>10152</v>
      </c>
      <c r="D46" s="74">
        <f>F46</f>
        <v>11598</v>
      </c>
      <c r="E46" s="74">
        <v>10215</v>
      </c>
      <c r="F46" s="74">
        <v>11598</v>
      </c>
      <c r="G46" s="312">
        <f t="shared" si="4"/>
        <v>1383</v>
      </c>
      <c r="H46" s="417">
        <f t="shared" ref="H46:H54" si="5">F46/E46*100</f>
        <v>113.5389133627019</v>
      </c>
    </row>
    <row r="47" spans="1:8" ht="20.25" customHeight="1">
      <c r="A47" s="83" t="s">
        <v>184</v>
      </c>
      <c r="B47" s="82">
        <v>6020</v>
      </c>
      <c r="C47" s="95">
        <v>1759</v>
      </c>
      <c r="D47" s="95">
        <f>F47</f>
        <v>2841</v>
      </c>
      <c r="E47" s="95">
        <v>483</v>
      </c>
      <c r="F47" s="95">
        <v>2841</v>
      </c>
      <c r="G47" s="398">
        <f t="shared" si="4"/>
        <v>2358</v>
      </c>
      <c r="H47" s="417">
        <f t="shared" si="5"/>
        <v>588.19875776397521</v>
      </c>
    </row>
    <row r="48" spans="1:8" ht="27.75" customHeight="1">
      <c r="A48" s="58" t="s">
        <v>182</v>
      </c>
      <c r="B48" s="82">
        <v>6030</v>
      </c>
      <c r="C48" s="196">
        <f>C45+C46</f>
        <v>55417</v>
      </c>
      <c r="D48" s="196">
        <f>D45+D46</f>
        <v>51399</v>
      </c>
      <c r="E48" s="196">
        <f>E45+E46</f>
        <v>52860</v>
      </c>
      <c r="F48" s="196">
        <f>F45+F46</f>
        <v>51399</v>
      </c>
      <c r="G48" s="390">
        <f t="shared" si="4"/>
        <v>-1461</v>
      </c>
      <c r="H48" s="417">
        <f t="shared" si="5"/>
        <v>97.236095346197501</v>
      </c>
    </row>
    <row r="49" spans="1:10" ht="24.75" customHeight="1">
      <c r="A49" s="59" t="s">
        <v>117</v>
      </c>
      <c r="B49" s="82">
        <v>6040</v>
      </c>
      <c r="C49" s="74"/>
      <c r="D49" s="74"/>
      <c r="E49" s="74"/>
      <c r="F49" s="74"/>
      <c r="G49" s="312">
        <f t="shared" si="4"/>
        <v>0</v>
      </c>
      <c r="H49" s="417" t="e">
        <f t="shared" si="5"/>
        <v>#DIV/0!</v>
      </c>
      <c r="J49" s="381"/>
    </row>
    <row r="50" spans="1:10" ht="28.5" customHeight="1">
      <c r="A50" s="59" t="s">
        <v>118</v>
      </c>
      <c r="B50" s="82">
        <v>6050</v>
      </c>
      <c r="C50" s="74">
        <v>6275</v>
      </c>
      <c r="D50" s="74">
        <f>F50</f>
        <v>6650</v>
      </c>
      <c r="E50" s="74">
        <v>6924</v>
      </c>
      <c r="F50" s="74">
        <v>6650</v>
      </c>
      <c r="G50" s="312">
        <f>F50-E50</f>
        <v>-274</v>
      </c>
      <c r="H50" s="417">
        <f t="shared" si="5"/>
        <v>96.042749855574812</v>
      </c>
    </row>
    <row r="51" spans="1:10" ht="29.25" customHeight="1">
      <c r="A51" s="58" t="s">
        <v>183</v>
      </c>
      <c r="B51" s="82">
        <v>6060</v>
      </c>
      <c r="C51" s="390">
        <f>SUM(C49:C50)</f>
        <v>6275</v>
      </c>
      <c r="D51" s="390">
        <f>SUM(D49:D50)</f>
        <v>6650</v>
      </c>
      <c r="E51" s="390">
        <f>SUM(E49:E50)</f>
        <v>6924</v>
      </c>
      <c r="F51" s="390">
        <f>SUM(F49:F50)</f>
        <v>6650</v>
      </c>
      <c r="G51" s="390">
        <f t="shared" si="4"/>
        <v>-274</v>
      </c>
      <c r="H51" s="417">
        <f t="shared" si="5"/>
        <v>96.042749855574812</v>
      </c>
    </row>
    <row r="52" spans="1:10" ht="27" customHeight="1">
      <c r="A52" s="59" t="s">
        <v>185</v>
      </c>
      <c r="B52" s="82">
        <v>6070</v>
      </c>
      <c r="C52" s="74"/>
      <c r="D52" s="74"/>
      <c r="E52" s="74"/>
      <c r="F52" s="74"/>
      <c r="G52" s="312">
        <f t="shared" si="4"/>
        <v>0</v>
      </c>
      <c r="H52" s="417" t="e">
        <f t="shared" si="5"/>
        <v>#DIV/0!</v>
      </c>
    </row>
    <row r="53" spans="1:10" ht="24.75" customHeight="1">
      <c r="A53" s="59" t="s">
        <v>186</v>
      </c>
      <c r="B53" s="82">
        <v>6080</v>
      </c>
      <c r="C53" s="74"/>
      <c r="D53" s="74"/>
      <c r="E53" s="74"/>
      <c r="F53" s="74"/>
      <c r="G53" s="312">
        <f t="shared" si="4"/>
        <v>0</v>
      </c>
      <c r="H53" s="417" t="e">
        <f t="shared" si="5"/>
        <v>#DIV/0!</v>
      </c>
    </row>
    <row r="54" spans="1:10" ht="32.25" customHeight="1">
      <c r="A54" s="58" t="s">
        <v>104</v>
      </c>
      <c r="B54" s="141">
        <v>6090</v>
      </c>
      <c r="C54" s="196">
        <v>49142</v>
      </c>
      <c r="D54" s="196">
        <f>F54</f>
        <v>44749</v>
      </c>
      <c r="E54" s="196">
        <v>45936</v>
      </c>
      <c r="F54" s="196">
        <v>44749</v>
      </c>
      <c r="G54" s="390">
        <f t="shared" si="4"/>
        <v>-1187</v>
      </c>
      <c r="H54" s="417">
        <f t="shared" si="5"/>
        <v>97.415970045280389</v>
      </c>
    </row>
    <row r="55" spans="1:10" ht="18.75">
      <c r="A55" s="22"/>
      <c r="B55" s="20"/>
      <c r="C55" s="20"/>
      <c r="D55" s="20"/>
      <c r="E55" s="20"/>
      <c r="F55" s="20"/>
      <c r="G55" s="20"/>
      <c r="H55" s="20"/>
    </row>
    <row r="56" spans="1:10" ht="36.75" customHeight="1">
      <c r="A56" s="257" t="s">
        <v>585</v>
      </c>
      <c r="B56" s="234"/>
      <c r="C56" s="546"/>
      <c r="D56" s="546"/>
      <c r="E56" s="86"/>
      <c r="F56" s="558" t="s">
        <v>586</v>
      </c>
      <c r="G56" s="558"/>
      <c r="H56" s="558"/>
    </row>
    <row r="57" spans="1:10" ht="15" customHeight="1">
      <c r="A57" s="103" t="s">
        <v>223</v>
      </c>
      <c r="B57" s="88"/>
      <c r="C57" s="559" t="s">
        <v>60</v>
      </c>
      <c r="D57" s="559"/>
      <c r="E57" s="88"/>
      <c r="F57" s="551" t="s">
        <v>175</v>
      </c>
      <c r="G57" s="551"/>
      <c r="H57" s="551"/>
    </row>
  </sheetData>
  <mergeCells count="22">
    <mergeCell ref="A1:B1"/>
    <mergeCell ref="A2:H2"/>
    <mergeCell ref="A3:H3"/>
    <mergeCell ref="A4:H4"/>
    <mergeCell ref="A5:H5"/>
    <mergeCell ref="A7:H7"/>
    <mergeCell ref="A9:A10"/>
    <mergeCell ref="B9:B10"/>
    <mergeCell ref="E9:H9"/>
    <mergeCell ref="C9:D9"/>
    <mergeCell ref="A12:H12"/>
    <mergeCell ref="F26:H26"/>
    <mergeCell ref="C56:D56"/>
    <mergeCell ref="A8:H8"/>
    <mergeCell ref="A27:H27"/>
    <mergeCell ref="A34:H34"/>
    <mergeCell ref="F57:H57"/>
    <mergeCell ref="A38:H38"/>
    <mergeCell ref="A40:H40"/>
    <mergeCell ref="A44:H44"/>
    <mergeCell ref="F56:H56"/>
    <mergeCell ref="C57:D57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G21"/>
  <sheetViews>
    <sheetView workbookViewId="0">
      <selection sqref="A1:G65536"/>
    </sheetView>
  </sheetViews>
  <sheetFormatPr defaultRowHeight="12.75"/>
  <cols>
    <col min="1" max="1" width="36.42578125" customWidth="1"/>
    <col min="2" max="2" width="11.140625" style="216" customWidth="1"/>
    <col min="3" max="3" width="10.5703125" style="216" customWidth="1"/>
    <col min="4" max="4" width="11.7109375" style="216" customWidth="1"/>
    <col min="5" max="5" width="11.140625" style="216" customWidth="1"/>
    <col min="6" max="6" width="10.140625" style="216" customWidth="1"/>
    <col min="7" max="7" width="13.28515625" style="216" customWidth="1"/>
  </cols>
  <sheetData>
    <row r="1" spans="1:7" ht="45" customHeight="1">
      <c r="A1" s="216"/>
      <c r="F1" s="803" t="s">
        <v>351</v>
      </c>
      <c r="G1" s="803"/>
    </row>
    <row r="2" spans="1:7" ht="48" customHeight="1">
      <c r="A2" s="804" t="s">
        <v>631</v>
      </c>
      <c r="B2" s="804"/>
      <c r="C2" s="804"/>
      <c r="D2" s="804"/>
      <c r="E2" s="804"/>
      <c r="F2" s="804"/>
      <c r="G2" s="804"/>
    </row>
    <row r="3" spans="1:7" ht="23.25" customHeight="1">
      <c r="A3" s="216"/>
      <c r="G3" s="263" t="s">
        <v>278</v>
      </c>
    </row>
    <row r="4" spans="1:7" ht="18.75">
      <c r="A4" s="805" t="s">
        <v>279</v>
      </c>
      <c r="B4" s="807" t="s">
        <v>280</v>
      </c>
      <c r="C4" s="807"/>
      <c r="D4" s="807"/>
      <c r="E4" s="807"/>
      <c r="F4" s="807"/>
      <c r="G4" s="807"/>
    </row>
    <row r="5" spans="1:7" ht="44.25" customHeight="1">
      <c r="A5" s="806"/>
      <c r="B5" s="399">
        <v>2015</v>
      </c>
      <c r="C5" s="399">
        <v>2016</v>
      </c>
      <c r="D5" s="399">
        <v>2017</v>
      </c>
      <c r="E5" s="399">
        <v>2018</v>
      </c>
      <c r="F5" s="399">
        <v>2019</v>
      </c>
      <c r="G5" s="401" t="s">
        <v>632</v>
      </c>
    </row>
    <row r="6" spans="1:7" ht="24" customHeight="1">
      <c r="A6" s="218" t="s">
        <v>281</v>
      </c>
      <c r="B6" s="217">
        <v>37088</v>
      </c>
      <c r="C6" s="217">
        <v>35471</v>
      </c>
      <c r="D6" s="217">
        <v>33901</v>
      </c>
      <c r="E6" s="217">
        <v>46669</v>
      </c>
      <c r="F6" s="217">
        <v>47298</v>
      </c>
      <c r="G6" s="217">
        <v>44160</v>
      </c>
    </row>
    <row r="7" spans="1:7" ht="27" customHeight="1">
      <c r="A7" s="218" t="s">
        <v>195</v>
      </c>
      <c r="B7" s="217">
        <v>37212</v>
      </c>
      <c r="C7" s="217">
        <v>35321</v>
      </c>
      <c r="D7" s="217">
        <v>33922</v>
      </c>
      <c r="E7" s="217">
        <v>45698</v>
      </c>
      <c r="F7" s="217">
        <v>46739</v>
      </c>
      <c r="G7" s="217">
        <v>44148</v>
      </c>
    </row>
    <row r="8" spans="1:7" ht="29.25" customHeight="1">
      <c r="A8" s="218" t="s">
        <v>282</v>
      </c>
      <c r="B8" s="217">
        <v>-124</v>
      </c>
      <c r="C8" s="217">
        <v>150</v>
      </c>
      <c r="D8" s="217">
        <v>-21</v>
      </c>
      <c r="E8" s="217">
        <f>E6-E7</f>
        <v>971</v>
      </c>
      <c r="F8" s="217">
        <f>F6-F7</f>
        <v>559</v>
      </c>
      <c r="G8" s="217">
        <f>G6-G7</f>
        <v>12</v>
      </c>
    </row>
    <row r="9" spans="1:7" ht="32.25" customHeight="1">
      <c r="A9" s="218" t="s">
        <v>283</v>
      </c>
      <c r="B9" s="217">
        <v>46</v>
      </c>
      <c r="C9" s="217">
        <v>23</v>
      </c>
      <c r="D9" s="217">
        <v>32</v>
      </c>
      <c r="E9" s="217">
        <v>145</v>
      </c>
      <c r="F9" s="217">
        <v>84</v>
      </c>
      <c r="G9" s="217"/>
    </row>
    <row r="10" spans="1:7" ht="47.25" customHeight="1">
      <c r="A10" s="218" t="s">
        <v>284</v>
      </c>
      <c r="B10" s="217">
        <v>-1260</v>
      </c>
      <c r="C10" s="217">
        <f>B10+C8-C9</f>
        <v>-1133</v>
      </c>
      <c r="D10" s="217">
        <f>C10+D8+D9</f>
        <v>-1122</v>
      </c>
      <c r="E10" s="229">
        <f>D10+E8-E9</f>
        <v>-296</v>
      </c>
      <c r="F10" s="229">
        <f>E10+F8-F9</f>
        <v>179</v>
      </c>
      <c r="G10" s="229">
        <f>112+G8-G9</f>
        <v>124</v>
      </c>
    </row>
    <row r="11" spans="1:7" ht="46.5" customHeight="1">
      <c r="A11" s="218" t="s">
        <v>322</v>
      </c>
      <c r="B11" s="217">
        <v>6993</v>
      </c>
      <c r="C11" s="217">
        <v>5256</v>
      </c>
      <c r="D11" s="217">
        <f>3569+3008+219</f>
        <v>6796</v>
      </c>
      <c r="E11" s="219">
        <f>5204+1197+266</f>
        <v>6667</v>
      </c>
      <c r="F11" s="219">
        <f>7657+141+48</f>
        <v>7846</v>
      </c>
      <c r="G11" s="219"/>
    </row>
    <row r="12" spans="1:7" ht="43.5" customHeight="1">
      <c r="A12" s="218" t="s">
        <v>323</v>
      </c>
      <c r="B12" s="217">
        <v>3565</v>
      </c>
      <c r="C12" s="217">
        <v>1511</v>
      </c>
      <c r="D12" s="217">
        <f>826+443+176+629</f>
        <v>2074</v>
      </c>
      <c r="E12" s="219">
        <f>104+841+211+850</f>
        <v>2006</v>
      </c>
      <c r="F12" s="219">
        <f>787+762+227+904</f>
        <v>2680</v>
      </c>
      <c r="G12" s="219"/>
    </row>
    <row r="13" spans="1:7" ht="41.25" customHeight="1">
      <c r="A13" s="220" t="s">
        <v>324</v>
      </c>
      <c r="B13" s="217">
        <v>108</v>
      </c>
      <c r="C13" s="217">
        <v>282</v>
      </c>
      <c r="D13" s="217">
        <v>242</v>
      </c>
      <c r="E13" s="217">
        <v>234</v>
      </c>
      <c r="F13" s="217">
        <v>238</v>
      </c>
      <c r="G13" s="217">
        <v>280</v>
      </c>
    </row>
    <row r="14" spans="1:7" ht="33.75" customHeight="1">
      <c r="A14" s="221" t="s">
        <v>449</v>
      </c>
      <c r="B14" s="222">
        <v>107</v>
      </c>
      <c r="C14" s="222">
        <v>280</v>
      </c>
      <c r="D14" s="222">
        <v>241</v>
      </c>
      <c r="E14" s="222">
        <v>233</v>
      </c>
      <c r="F14" s="222">
        <v>237</v>
      </c>
      <c r="G14" s="222">
        <v>279</v>
      </c>
    </row>
    <row r="15" spans="1:7" ht="39.75" customHeight="1">
      <c r="A15" s="220" t="s">
        <v>325</v>
      </c>
      <c r="B15" s="222">
        <v>144</v>
      </c>
      <c r="C15" s="222">
        <v>420</v>
      </c>
      <c r="D15" s="222">
        <v>413</v>
      </c>
      <c r="E15" s="222">
        <v>402</v>
      </c>
      <c r="F15" s="400">
        <f>45.5+356</f>
        <v>401.5</v>
      </c>
      <c r="G15" s="400">
        <f>45.5+328</f>
        <v>373.5</v>
      </c>
    </row>
    <row r="16" spans="1:7" ht="35.25" customHeight="1">
      <c r="A16" s="802" t="s">
        <v>285</v>
      </c>
      <c r="B16" s="802"/>
      <c r="C16" s="802"/>
      <c r="D16" s="802"/>
      <c r="E16" s="802"/>
      <c r="F16" s="802"/>
      <c r="G16" s="802"/>
    </row>
    <row r="17" spans="1:7">
      <c r="C17" s="459"/>
      <c r="D17" s="459"/>
      <c r="F17" s="459"/>
      <c r="G17" s="459"/>
    </row>
    <row r="18" spans="1:7" ht="16.5">
      <c r="A18" s="461" t="str">
        <f>'Осн фін показн (кварт)'!A56</f>
        <v>Начальник КП БМР ЖЕК № 1</v>
      </c>
      <c r="B18" s="462"/>
      <c r="C18" s="800" t="s">
        <v>555</v>
      </c>
      <c r="D18" s="800"/>
      <c r="E18" s="463"/>
      <c r="F18" s="801" t="str">
        <f>'Осн фін показн (кварт)'!F56:H56</f>
        <v>О.І. Ящук</v>
      </c>
      <c r="G18" s="801"/>
    </row>
    <row r="19" spans="1:7">
      <c r="A19" s="266" t="s">
        <v>554</v>
      </c>
      <c r="B19" s="460"/>
      <c r="C19" s="676" t="s">
        <v>60</v>
      </c>
      <c r="D19" s="676"/>
      <c r="E19" s="260"/>
      <c r="F19" s="619" t="s">
        <v>77</v>
      </c>
      <c r="G19" s="619"/>
    </row>
    <row r="20" spans="1:7" ht="18.75">
      <c r="A20" s="228"/>
    </row>
    <row r="21" spans="1:7">
      <c r="A21" s="227"/>
    </row>
  </sheetData>
  <mergeCells count="9">
    <mergeCell ref="C18:D18"/>
    <mergeCell ref="F18:G18"/>
    <mergeCell ref="F19:G19"/>
    <mergeCell ref="C19:D19"/>
    <mergeCell ref="A16:G16"/>
    <mergeCell ref="F1:G1"/>
    <mergeCell ref="A2:G2"/>
    <mergeCell ref="A4:A5"/>
    <mergeCell ref="B4:G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F138"/>
  <sheetViews>
    <sheetView topLeftCell="C2" zoomScaleNormal="100" workbookViewId="0">
      <pane ySplit="9" topLeftCell="A11" activePane="bottomLeft" state="frozen"/>
      <selection activeCell="A2" sqref="A2"/>
      <selection pane="bottomLeft" activeCell="P60" sqref="P60"/>
    </sheetView>
  </sheetViews>
  <sheetFormatPr defaultRowHeight="12.75"/>
  <cols>
    <col min="1" max="1" width="4.28515625" style="413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style="354" customWidth="1"/>
    <col min="14" max="14" width="11.5703125" style="332" customWidth="1"/>
    <col min="15" max="15" width="11.7109375" style="332" customWidth="1"/>
  </cols>
  <sheetData>
    <row r="1" spans="1:15" ht="48" customHeight="1">
      <c r="A1" s="410"/>
      <c r="B1" s="163"/>
      <c r="C1" s="163"/>
      <c r="D1" s="163"/>
      <c r="E1" s="164"/>
      <c r="F1" s="164"/>
      <c r="G1" s="164"/>
      <c r="H1" s="164"/>
      <c r="I1" s="823" t="s">
        <v>356</v>
      </c>
      <c r="J1" s="823"/>
      <c r="K1" s="823"/>
      <c r="L1" s="823"/>
      <c r="M1" s="823"/>
    </row>
    <row r="2" spans="1:15" ht="55.5" customHeight="1">
      <c r="A2" s="824" t="s">
        <v>482</v>
      </c>
      <c r="B2" s="824"/>
      <c r="C2" s="824"/>
      <c r="D2" s="824"/>
      <c r="E2" s="824"/>
      <c r="F2" s="824"/>
      <c r="G2" s="824"/>
      <c r="H2" s="824"/>
      <c r="I2" s="824"/>
      <c r="J2" s="824"/>
      <c r="K2" s="824"/>
      <c r="L2" s="824"/>
      <c r="M2" s="824"/>
    </row>
    <row r="3" spans="1:15" ht="23.25" customHeight="1">
      <c r="A3" s="410"/>
      <c r="B3" s="825" t="s">
        <v>919</v>
      </c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346"/>
    </row>
    <row r="4" spans="1:15" s="216" customFormat="1" ht="22.5" customHeight="1">
      <c r="A4" s="411"/>
      <c r="B4" s="826" t="s">
        <v>994</v>
      </c>
      <c r="C4" s="826"/>
      <c r="D4" s="826"/>
      <c r="E4" s="826"/>
      <c r="F4" s="826"/>
      <c r="G4" s="826"/>
      <c r="H4" s="826"/>
      <c r="I4" s="445"/>
      <c r="J4" s="445"/>
      <c r="K4" s="445"/>
      <c r="L4" s="445"/>
      <c r="M4" s="406"/>
      <c r="N4" s="407"/>
      <c r="O4" s="407"/>
    </row>
    <row r="5" spans="1:15" s="216" customFormat="1" ht="15" customHeight="1">
      <c r="A5" s="411"/>
      <c r="B5" s="826" t="s">
        <v>995</v>
      </c>
      <c r="C5" s="826"/>
      <c r="D5" s="826"/>
      <c r="E5" s="826"/>
      <c r="F5" s="826"/>
      <c r="G5" s="826"/>
      <c r="H5" s="826"/>
      <c r="I5" s="445"/>
      <c r="J5" s="445"/>
      <c r="K5" s="445"/>
      <c r="L5" s="445"/>
      <c r="M5" s="406"/>
      <c r="N5" s="407"/>
      <c r="O5" s="407"/>
    </row>
    <row r="6" spans="1:15" s="216" customFormat="1" ht="6.75" customHeight="1">
      <c r="A6" s="411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406"/>
      <c r="N6" s="407"/>
      <c r="O6" s="407"/>
    </row>
    <row r="7" spans="1:15" s="216" customFormat="1" ht="15.75" customHeight="1">
      <c r="A7" s="827" t="s">
        <v>299</v>
      </c>
      <c r="B7" s="828"/>
      <c r="C7" s="828"/>
      <c r="D7" s="828"/>
      <c r="E7" s="166"/>
      <c r="F7" s="166"/>
      <c r="G7" s="166"/>
      <c r="H7" s="166"/>
      <c r="I7" s="166"/>
      <c r="J7" s="166"/>
      <c r="K7" s="166"/>
      <c r="L7" s="167"/>
      <c r="M7" s="347"/>
      <c r="N7" s="407"/>
      <c r="O7" s="356" t="s">
        <v>278</v>
      </c>
    </row>
    <row r="8" spans="1:15" ht="28.5" customHeight="1">
      <c r="A8" s="821" t="s">
        <v>300</v>
      </c>
      <c r="B8" s="818" t="s">
        <v>301</v>
      </c>
      <c r="C8" s="818" t="s">
        <v>302</v>
      </c>
      <c r="D8" s="818" t="s">
        <v>303</v>
      </c>
      <c r="E8" s="818" t="s">
        <v>304</v>
      </c>
      <c r="F8" s="818"/>
      <c r="G8" s="818" t="s">
        <v>305</v>
      </c>
      <c r="H8" s="818"/>
      <c r="I8" s="818" t="s">
        <v>306</v>
      </c>
      <c r="J8" s="818"/>
      <c r="K8" s="818" t="s">
        <v>307</v>
      </c>
      <c r="L8" s="818"/>
      <c r="M8" s="812" t="s">
        <v>308</v>
      </c>
      <c r="N8" s="814" t="s">
        <v>309</v>
      </c>
      <c r="O8" s="815"/>
    </row>
    <row r="9" spans="1:15" ht="36" customHeight="1">
      <c r="A9" s="822"/>
      <c r="B9" s="818"/>
      <c r="C9" s="818"/>
      <c r="D9" s="818"/>
      <c r="E9" s="818"/>
      <c r="F9" s="818"/>
      <c r="G9" s="818"/>
      <c r="H9" s="818"/>
      <c r="I9" s="818"/>
      <c r="J9" s="818"/>
      <c r="K9" s="818"/>
      <c r="L9" s="818"/>
      <c r="M9" s="813"/>
      <c r="N9" s="816"/>
      <c r="O9" s="817"/>
    </row>
    <row r="10" spans="1:15" ht="23.25" customHeight="1">
      <c r="A10" s="822"/>
      <c r="B10" s="818"/>
      <c r="C10" s="818"/>
      <c r="D10" s="818"/>
      <c r="E10" s="169" t="s">
        <v>310</v>
      </c>
      <c r="F10" s="169" t="s">
        <v>311</v>
      </c>
      <c r="G10" s="169" t="s">
        <v>310</v>
      </c>
      <c r="H10" s="169" t="s">
        <v>311</v>
      </c>
      <c r="I10" s="169" t="s">
        <v>310</v>
      </c>
      <c r="J10" s="169" t="s">
        <v>311</v>
      </c>
      <c r="K10" s="169" t="s">
        <v>310</v>
      </c>
      <c r="L10" s="169" t="s">
        <v>311</v>
      </c>
      <c r="M10" s="348" t="s">
        <v>312</v>
      </c>
      <c r="N10" s="169" t="s">
        <v>310</v>
      </c>
      <c r="O10" s="169" t="s">
        <v>311</v>
      </c>
    </row>
    <row r="11" spans="1:15" ht="17.25" customHeight="1">
      <c r="A11" s="170">
        <v>1</v>
      </c>
      <c r="B11" s="169">
        <v>2</v>
      </c>
      <c r="C11" s="169">
        <v>3</v>
      </c>
      <c r="D11" s="169">
        <v>4</v>
      </c>
      <c r="E11" s="169">
        <v>5</v>
      </c>
      <c r="F11" s="169">
        <v>6</v>
      </c>
      <c r="G11" s="169">
        <v>7</v>
      </c>
      <c r="H11" s="169">
        <v>8</v>
      </c>
      <c r="I11" s="169">
        <v>9</v>
      </c>
      <c r="J11" s="169">
        <v>10</v>
      </c>
      <c r="K11" s="169">
        <v>11</v>
      </c>
      <c r="L11" s="169">
        <v>12</v>
      </c>
      <c r="M11" s="349">
        <v>13</v>
      </c>
      <c r="N11" s="355">
        <v>14</v>
      </c>
      <c r="O11" s="355">
        <v>15</v>
      </c>
    </row>
    <row r="12" spans="1:15" s="405" customFormat="1" ht="42" customHeight="1">
      <c r="A12" s="429" t="s">
        <v>634</v>
      </c>
      <c r="B12" s="365" t="s">
        <v>635</v>
      </c>
      <c r="C12" s="169" t="s">
        <v>636</v>
      </c>
      <c r="D12" s="365" t="s">
        <v>571</v>
      </c>
      <c r="E12" s="169">
        <v>1</v>
      </c>
      <c r="F12" s="403">
        <v>11.5</v>
      </c>
      <c r="G12" s="169">
        <v>1</v>
      </c>
      <c r="H12" s="403">
        <v>11.5</v>
      </c>
      <c r="I12" s="169" t="s">
        <v>483</v>
      </c>
      <c r="J12" s="169" t="s">
        <v>483</v>
      </c>
      <c r="K12" s="169" t="s">
        <v>483</v>
      </c>
      <c r="L12" s="169" t="s">
        <v>483</v>
      </c>
      <c r="M12" s="404" t="s">
        <v>944</v>
      </c>
      <c r="N12" s="367">
        <v>1</v>
      </c>
      <c r="O12" s="367">
        <v>11.5</v>
      </c>
    </row>
    <row r="13" spans="1:15" s="364" customFormat="1" ht="56.25" customHeight="1">
      <c r="A13" s="430" t="s">
        <v>637</v>
      </c>
      <c r="B13" s="365" t="s">
        <v>638</v>
      </c>
      <c r="C13" s="169" t="s">
        <v>639</v>
      </c>
      <c r="D13" s="365" t="s">
        <v>571</v>
      </c>
      <c r="E13" s="169">
        <v>1</v>
      </c>
      <c r="F13" s="169">
        <v>4.9000000000000004</v>
      </c>
      <c r="G13" s="169">
        <v>1</v>
      </c>
      <c r="H13" s="169">
        <v>4.9000000000000004</v>
      </c>
      <c r="I13" s="169" t="s">
        <v>483</v>
      </c>
      <c r="J13" s="169" t="s">
        <v>483</v>
      </c>
      <c r="K13" s="169" t="s">
        <v>483</v>
      </c>
      <c r="L13" s="169" t="s">
        <v>483</v>
      </c>
      <c r="M13" s="404" t="s">
        <v>724</v>
      </c>
      <c r="N13" s="169">
        <v>1</v>
      </c>
      <c r="O13" s="169">
        <v>4.9000000000000004</v>
      </c>
    </row>
    <row r="14" spans="1:15" s="364" customFormat="1" ht="56.25" customHeight="1">
      <c r="A14" s="430" t="s">
        <v>640</v>
      </c>
      <c r="B14" s="365" t="s">
        <v>641</v>
      </c>
      <c r="C14" s="169" t="s">
        <v>642</v>
      </c>
      <c r="D14" s="365" t="s">
        <v>571</v>
      </c>
      <c r="E14" s="169">
        <v>1</v>
      </c>
      <c r="F14" s="366">
        <v>3.2</v>
      </c>
      <c r="G14" s="169">
        <v>1</v>
      </c>
      <c r="H14" s="366">
        <v>3.2</v>
      </c>
      <c r="I14" s="169" t="s">
        <v>483</v>
      </c>
      <c r="J14" s="169" t="s">
        <v>483</v>
      </c>
      <c r="K14" s="169" t="s">
        <v>483</v>
      </c>
      <c r="L14" s="169" t="s">
        <v>483</v>
      </c>
      <c r="M14" s="404" t="s">
        <v>724</v>
      </c>
      <c r="N14" s="169">
        <v>1</v>
      </c>
      <c r="O14" s="366">
        <v>3.2</v>
      </c>
    </row>
    <row r="15" spans="1:15" s="364" customFormat="1" ht="56.25" customHeight="1">
      <c r="A15" s="430" t="s">
        <v>643</v>
      </c>
      <c r="B15" s="365" t="s">
        <v>644</v>
      </c>
      <c r="C15" s="169" t="s">
        <v>645</v>
      </c>
      <c r="D15" s="365" t="s">
        <v>571</v>
      </c>
      <c r="E15" s="169">
        <v>1</v>
      </c>
      <c r="F15" s="366">
        <v>7.3</v>
      </c>
      <c r="G15" s="169">
        <v>1</v>
      </c>
      <c r="H15" s="366">
        <v>7.3</v>
      </c>
      <c r="I15" s="169" t="s">
        <v>483</v>
      </c>
      <c r="J15" s="169" t="s">
        <v>483</v>
      </c>
      <c r="K15" s="169" t="s">
        <v>483</v>
      </c>
      <c r="L15" s="169" t="s">
        <v>483</v>
      </c>
      <c r="M15" s="404" t="s">
        <v>725</v>
      </c>
      <c r="N15" s="169">
        <v>1</v>
      </c>
      <c r="O15" s="366">
        <v>7.3</v>
      </c>
    </row>
    <row r="16" spans="1:15" s="364" customFormat="1" ht="56.25" customHeight="1">
      <c r="A16" s="430" t="s">
        <v>646</v>
      </c>
      <c r="B16" s="365" t="s">
        <v>647</v>
      </c>
      <c r="C16" s="169" t="s">
        <v>648</v>
      </c>
      <c r="D16" s="365" t="s">
        <v>571</v>
      </c>
      <c r="E16" s="169">
        <v>1</v>
      </c>
      <c r="F16" s="366">
        <v>9.5</v>
      </c>
      <c r="G16" s="169">
        <v>1</v>
      </c>
      <c r="H16" s="366">
        <v>9.5</v>
      </c>
      <c r="I16" s="169" t="s">
        <v>483</v>
      </c>
      <c r="J16" s="169" t="s">
        <v>483</v>
      </c>
      <c r="K16" s="169" t="s">
        <v>483</v>
      </c>
      <c r="L16" s="169" t="s">
        <v>483</v>
      </c>
      <c r="M16" s="404" t="s">
        <v>944</v>
      </c>
      <c r="N16" s="169">
        <v>1</v>
      </c>
      <c r="O16" s="366">
        <v>9.5</v>
      </c>
    </row>
    <row r="17" spans="1:15" s="364" customFormat="1" ht="56.25" customHeight="1">
      <c r="A17" s="430" t="s">
        <v>649</v>
      </c>
      <c r="B17" s="365" t="s">
        <v>650</v>
      </c>
      <c r="C17" s="169" t="s">
        <v>651</v>
      </c>
      <c r="D17" s="365" t="s">
        <v>571</v>
      </c>
      <c r="E17" s="169">
        <v>1</v>
      </c>
      <c r="F17" s="366">
        <v>3.3</v>
      </c>
      <c r="G17" s="169">
        <v>1</v>
      </c>
      <c r="H17" s="366">
        <v>3.3</v>
      </c>
      <c r="I17" s="169" t="s">
        <v>483</v>
      </c>
      <c r="J17" s="169" t="s">
        <v>483</v>
      </c>
      <c r="K17" s="169" t="s">
        <v>483</v>
      </c>
      <c r="L17" s="169" t="s">
        <v>483</v>
      </c>
      <c r="M17" s="404" t="s">
        <v>724</v>
      </c>
      <c r="N17" s="169">
        <v>1</v>
      </c>
      <c r="O17" s="366">
        <v>3.3</v>
      </c>
    </row>
    <row r="18" spans="1:15" s="364" customFormat="1" ht="66.75" customHeight="1">
      <c r="A18" s="430" t="s">
        <v>652</v>
      </c>
      <c r="B18" s="365" t="s">
        <v>653</v>
      </c>
      <c r="C18" s="169" t="s">
        <v>654</v>
      </c>
      <c r="D18" s="365" t="s">
        <v>571</v>
      </c>
      <c r="E18" s="169">
        <v>1</v>
      </c>
      <c r="F18" s="366">
        <v>5.2</v>
      </c>
      <c r="G18" s="169">
        <v>0</v>
      </c>
      <c r="H18" s="169">
        <v>0</v>
      </c>
      <c r="I18" s="169" t="s">
        <v>483</v>
      </c>
      <c r="J18" s="169" t="s">
        <v>483</v>
      </c>
      <c r="K18" s="169" t="s">
        <v>483</v>
      </c>
      <c r="L18" s="169" t="s">
        <v>483</v>
      </c>
      <c r="M18" s="404" t="s">
        <v>655</v>
      </c>
      <c r="N18" s="169" t="s">
        <v>483</v>
      </c>
      <c r="O18" s="169" t="s">
        <v>483</v>
      </c>
    </row>
    <row r="19" spans="1:15" s="364" customFormat="1" ht="63" customHeight="1">
      <c r="A19" s="430" t="s">
        <v>656</v>
      </c>
      <c r="B19" s="365" t="s">
        <v>657</v>
      </c>
      <c r="C19" s="431" t="s">
        <v>658</v>
      </c>
      <c r="D19" s="365" t="s">
        <v>571</v>
      </c>
      <c r="E19" s="169">
        <v>1</v>
      </c>
      <c r="F19" s="432">
        <v>3.7</v>
      </c>
      <c r="G19" s="169">
        <v>1</v>
      </c>
      <c r="H19" s="366">
        <v>3.7</v>
      </c>
      <c r="I19" s="169" t="s">
        <v>483</v>
      </c>
      <c r="J19" s="169" t="s">
        <v>483</v>
      </c>
      <c r="K19" s="169" t="s">
        <v>483</v>
      </c>
      <c r="L19" s="169" t="s">
        <v>483</v>
      </c>
      <c r="M19" s="404" t="s">
        <v>684</v>
      </c>
      <c r="N19" s="169" t="s">
        <v>483</v>
      </c>
      <c r="O19" s="169" t="s">
        <v>483</v>
      </c>
    </row>
    <row r="20" spans="1:15" s="364" customFormat="1" ht="61.5" customHeight="1">
      <c r="A20" s="430">
        <v>9</v>
      </c>
      <c r="B20" s="433" t="s">
        <v>726</v>
      </c>
      <c r="C20" s="434" t="s">
        <v>685</v>
      </c>
      <c r="D20" s="365" t="s">
        <v>571</v>
      </c>
      <c r="E20" s="435">
        <v>1</v>
      </c>
      <c r="F20" s="434">
        <v>3.5</v>
      </c>
      <c r="G20" s="435">
        <v>1</v>
      </c>
      <c r="H20" s="434">
        <v>3.5</v>
      </c>
      <c r="I20" s="169" t="s">
        <v>483</v>
      </c>
      <c r="J20" s="169" t="s">
        <v>483</v>
      </c>
      <c r="K20" s="169" t="s">
        <v>483</v>
      </c>
      <c r="L20" s="169" t="s">
        <v>483</v>
      </c>
      <c r="M20" s="404" t="s">
        <v>945</v>
      </c>
      <c r="N20" s="169">
        <v>1</v>
      </c>
      <c r="O20" s="434">
        <v>3.5</v>
      </c>
    </row>
    <row r="21" spans="1:15" s="364" customFormat="1" ht="60" customHeight="1">
      <c r="A21" s="430">
        <v>10</v>
      </c>
      <c r="B21" s="433" t="s">
        <v>727</v>
      </c>
      <c r="C21" s="434" t="s">
        <v>686</v>
      </c>
      <c r="D21" s="365" t="s">
        <v>571</v>
      </c>
      <c r="E21" s="435">
        <v>1</v>
      </c>
      <c r="F21" s="434">
        <v>5.9</v>
      </c>
      <c r="G21" s="169" t="s">
        <v>483</v>
      </c>
      <c r="H21" s="169" t="s">
        <v>483</v>
      </c>
      <c r="I21" s="169" t="s">
        <v>483</v>
      </c>
      <c r="J21" s="169" t="s">
        <v>483</v>
      </c>
      <c r="K21" s="169" t="s">
        <v>483</v>
      </c>
      <c r="L21" s="169" t="s">
        <v>483</v>
      </c>
      <c r="M21" s="169" t="s">
        <v>572</v>
      </c>
      <c r="N21" s="169" t="s">
        <v>483</v>
      </c>
      <c r="O21" s="169" t="s">
        <v>483</v>
      </c>
    </row>
    <row r="22" spans="1:15" s="364" customFormat="1" ht="77.25" customHeight="1">
      <c r="A22" s="430">
        <v>11</v>
      </c>
      <c r="B22" s="433" t="s">
        <v>729</v>
      </c>
      <c r="C22" s="434" t="s">
        <v>687</v>
      </c>
      <c r="D22" s="365" t="s">
        <v>571</v>
      </c>
      <c r="E22" s="435">
        <v>1</v>
      </c>
      <c r="F22" s="434">
        <v>6.2</v>
      </c>
      <c r="G22" s="435">
        <v>1</v>
      </c>
      <c r="H22" s="434">
        <v>6.2</v>
      </c>
      <c r="I22" s="169" t="s">
        <v>483</v>
      </c>
      <c r="J22" s="169" t="s">
        <v>483</v>
      </c>
      <c r="K22" s="169" t="s">
        <v>483</v>
      </c>
      <c r="L22" s="169" t="s">
        <v>483</v>
      </c>
      <c r="M22" s="404" t="s">
        <v>944</v>
      </c>
      <c r="N22" s="169">
        <v>1</v>
      </c>
      <c r="O22" s="434">
        <v>6.2</v>
      </c>
    </row>
    <row r="23" spans="1:15" s="364" customFormat="1" ht="67.5" customHeight="1">
      <c r="A23" s="430">
        <v>12</v>
      </c>
      <c r="B23" s="433" t="s">
        <v>730</v>
      </c>
      <c r="C23" s="434" t="s">
        <v>688</v>
      </c>
      <c r="D23" s="365" t="s">
        <v>571</v>
      </c>
      <c r="E23" s="435">
        <v>1</v>
      </c>
      <c r="F23" s="434">
        <v>3</v>
      </c>
      <c r="G23" s="435">
        <v>1</v>
      </c>
      <c r="H23" s="434">
        <v>3</v>
      </c>
      <c r="I23" s="169" t="s">
        <v>483</v>
      </c>
      <c r="J23" s="169" t="s">
        <v>483</v>
      </c>
      <c r="K23" s="169" t="s">
        <v>483</v>
      </c>
      <c r="L23" s="169" t="s">
        <v>483</v>
      </c>
      <c r="M23" s="404" t="s">
        <v>684</v>
      </c>
      <c r="N23" s="169" t="s">
        <v>483</v>
      </c>
      <c r="O23" s="169" t="s">
        <v>483</v>
      </c>
    </row>
    <row r="24" spans="1:15" s="364" customFormat="1" ht="51">
      <c r="A24" s="430">
        <v>13</v>
      </c>
      <c r="B24" s="433" t="s">
        <v>731</v>
      </c>
      <c r="C24" s="434" t="s">
        <v>689</v>
      </c>
      <c r="D24" s="365" t="s">
        <v>571</v>
      </c>
      <c r="E24" s="435">
        <v>1</v>
      </c>
      <c r="F24" s="434">
        <v>4.5999999999999996</v>
      </c>
      <c r="G24" s="435">
        <v>1</v>
      </c>
      <c r="H24" s="434">
        <v>4.5999999999999996</v>
      </c>
      <c r="I24" s="169" t="s">
        <v>483</v>
      </c>
      <c r="J24" s="169" t="s">
        <v>483</v>
      </c>
      <c r="K24" s="169" t="s">
        <v>483</v>
      </c>
      <c r="L24" s="169" t="s">
        <v>483</v>
      </c>
      <c r="M24" s="404" t="s">
        <v>946</v>
      </c>
      <c r="N24" s="169">
        <v>1</v>
      </c>
      <c r="O24" s="434">
        <v>4.5999999999999996</v>
      </c>
    </row>
    <row r="25" spans="1:15" s="364" customFormat="1" ht="51">
      <c r="A25" s="430">
        <v>14</v>
      </c>
      <c r="B25" s="433" t="s">
        <v>732</v>
      </c>
      <c r="C25" s="434" t="s">
        <v>690</v>
      </c>
      <c r="D25" s="365" t="s">
        <v>571</v>
      </c>
      <c r="E25" s="435">
        <v>1</v>
      </c>
      <c r="F25" s="434">
        <v>3.3</v>
      </c>
      <c r="G25" s="435">
        <v>1</v>
      </c>
      <c r="H25" s="434">
        <v>3.3</v>
      </c>
      <c r="I25" s="169" t="s">
        <v>483</v>
      </c>
      <c r="J25" s="169" t="s">
        <v>483</v>
      </c>
      <c r="K25" s="169" t="s">
        <v>483</v>
      </c>
      <c r="L25" s="169" t="s">
        <v>483</v>
      </c>
      <c r="M25" s="404" t="s">
        <v>572</v>
      </c>
      <c r="N25" s="169" t="s">
        <v>483</v>
      </c>
      <c r="O25" s="169" t="s">
        <v>483</v>
      </c>
    </row>
    <row r="26" spans="1:15" s="364" customFormat="1" ht="76.5" customHeight="1">
      <c r="A26" s="430">
        <v>15</v>
      </c>
      <c r="B26" s="433" t="s">
        <v>733</v>
      </c>
      <c r="C26" s="434" t="s">
        <v>691</v>
      </c>
      <c r="D26" s="365" t="s">
        <v>571</v>
      </c>
      <c r="E26" s="435">
        <v>1</v>
      </c>
      <c r="F26" s="434">
        <v>15.6</v>
      </c>
      <c r="G26" s="169">
        <v>1</v>
      </c>
      <c r="H26" s="434">
        <v>15.6</v>
      </c>
      <c r="I26" s="169" t="s">
        <v>483</v>
      </c>
      <c r="J26" s="169" t="s">
        <v>483</v>
      </c>
      <c r="K26" s="169" t="s">
        <v>483</v>
      </c>
      <c r="L26" s="169" t="s">
        <v>483</v>
      </c>
      <c r="M26" s="404" t="s">
        <v>572</v>
      </c>
      <c r="N26" s="169" t="s">
        <v>483</v>
      </c>
      <c r="O26" s="169" t="s">
        <v>483</v>
      </c>
    </row>
    <row r="27" spans="1:15" s="364" customFormat="1" ht="75.75" customHeight="1">
      <c r="A27" s="430">
        <v>16</v>
      </c>
      <c r="B27" s="433" t="s">
        <v>734</v>
      </c>
      <c r="C27" s="434" t="s">
        <v>692</v>
      </c>
      <c r="D27" s="365" t="s">
        <v>571</v>
      </c>
      <c r="E27" s="435">
        <v>1</v>
      </c>
      <c r="F27" s="434">
        <v>7.9</v>
      </c>
      <c r="G27" s="433">
        <v>1</v>
      </c>
      <c r="H27" s="434">
        <v>7.9</v>
      </c>
      <c r="I27" s="169" t="s">
        <v>483</v>
      </c>
      <c r="J27" s="169" t="s">
        <v>483</v>
      </c>
      <c r="K27" s="169" t="s">
        <v>483</v>
      </c>
      <c r="L27" s="169" t="s">
        <v>483</v>
      </c>
      <c r="M27" s="404" t="s">
        <v>572</v>
      </c>
      <c r="N27" s="169" t="s">
        <v>483</v>
      </c>
      <c r="O27" s="169" t="s">
        <v>483</v>
      </c>
    </row>
    <row r="28" spans="1:15" s="364" customFormat="1" ht="102.75" customHeight="1">
      <c r="A28" s="430">
        <v>17</v>
      </c>
      <c r="B28" s="433" t="s">
        <v>735</v>
      </c>
      <c r="C28" s="434" t="s">
        <v>693</v>
      </c>
      <c r="D28" s="365" t="s">
        <v>571</v>
      </c>
      <c r="E28" s="435">
        <v>1</v>
      </c>
      <c r="F28" s="434">
        <v>13.7</v>
      </c>
      <c r="G28" s="433">
        <v>1</v>
      </c>
      <c r="H28" s="434">
        <v>13.7</v>
      </c>
      <c r="I28" s="169" t="s">
        <v>483</v>
      </c>
      <c r="J28" s="169" t="s">
        <v>483</v>
      </c>
      <c r="K28" s="169" t="s">
        <v>483</v>
      </c>
      <c r="L28" s="169" t="s">
        <v>483</v>
      </c>
      <c r="M28" s="404" t="s">
        <v>572</v>
      </c>
      <c r="N28" s="169" t="s">
        <v>483</v>
      </c>
      <c r="O28" s="169" t="s">
        <v>483</v>
      </c>
    </row>
    <row r="29" spans="1:15" s="364" customFormat="1" ht="51">
      <c r="A29" s="430">
        <v>18</v>
      </c>
      <c r="B29" s="433" t="s">
        <v>736</v>
      </c>
      <c r="C29" s="434" t="s">
        <v>694</v>
      </c>
      <c r="D29" s="365" t="s">
        <v>571</v>
      </c>
      <c r="E29" s="435">
        <v>1</v>
      </c>
      <c r="F29" s="434">
        <v>2.2999999999999998</v>
      </c>
      <c r="G29" s="435">
        <v>1</v>
      </c>
      <c r="H29" s="434">
        <v>2.2999999999999998</v>
      </c>
      <c r="I29" s="169" t="s">
        <v>483</v>
      </c>
      <c r="J29" s="169" t="s">
        <v>483</v>
      </c>
      <c r="K29" s="169" t="s">
        <v>483</v>
      </c>
      <c r="L29" s="169" t="s">
        <v>483</v>
      </c>
      <c r="M29" s="404" t="s">
        <v>572</v>
      </c>
      <c r="N29" s="169" t="s">
        <v>483</v>
      </c>
      <c r="O29" s="169" t="s">
        <v>483</v>
      </c>
    </row>
    <row r="30" spans="1:15" s="364" customFormat="1" ht="51">
      <c r="A30" s="430">
        <v>19</v>
      </c>
      <c r="B30" s="433" t="s">
        <v>737</v>
      </c>
      <c r="C30" s="434" t="s">
        <v>695</v>
      </c>
      <c r="D30" s="365" t="s">
        <v>571</v>
      </c>
      <c r="E30" s="435">
        <v>1</v>
      </c>
      <c r="F30" s="434">
        <v>3.1</v>
      </c>
      <c r="G30" s="433" t="s">
        <v>483</v>
      </c>
      <c r="H30" s="434">
        <v>3.1</v>
      </c>
      <c r="I30" s="169" t="s">
        <v>483</v>
      </c>
      <c r="J30" s="169" t="s">
        <v>483</v>
      </c>
      <c r="K30" s="169" t="s">
        <v>483</v>
      </c>
      <c r="L30" s="169" t="s">
        <v>483</v>
      </c>
      <c r="M30" s="169" t="s">
        <v>947</v>
      </c>
      <c r="N30" s="169" t="s">
        <v>483</v>
      </c>
      <c r="O30" s="169" t="s">
        <v>483</v>
      </c>
    </row>
    <row r="31" spans="1:15" s="364" customFormat="1" ht="51">
      <c r="A31" s="430">
        <v>20</v>
      </c>
      <c r="B31" s="433" t="s">
        <v>738</v>
      </c>
      <c r="C31" s="434" t="s">
        <v>696</v>
      </c>
      <c r="D31" s="365" t="s">
        <v>571</v>
      </c>
      <c r="E31" s="435">
        <v>1</v>
      </c>
      <c r="F31" s="434">
        <v>2.1</v>
      </c>
      <c r="G31" s="435">
        <v>1</v>
      </c>
      <c r="H31" s="434">
        <v>2.1</v>
      </c>
      <c r="I31" s="169" t="s">
        <v>483</v>
      </c>
      <c r="J31" s="169" t="s">
        <v>483</v>
      </c>
      <c r="K31" s="169" t="s">
        <v>483</v>
      </c>
      <c r="L31" s="169" t="s">
        <v>483</v>
      </c>
      <c r="M31" s="404" t="s">
        <v>572</v>
      </c>
      <c r="N31" s="169" t="s">
        <v>483</v>
      </c>
      <c r="O31" s="169" t="s">
        <v>483</v>
      </c>
    </row>
    <row r="32" spans="1:15" s="364" customFormat="1" ht="51">
      <c r="A32" s="430">
        <v>21</v>
      </c>
      <c r="B32" s="433" t="s">
        <v>739</v>
      </c>
      <c r="C32" s="434" t="s">
        <v>697</v>
      </c>
      <c r="D32" s="365" t="s">
        <v>571</v>
      </c>
      <c r="E32" s="435">
        <v>1</v>
      </c>
      <c r="F32" s="434">
        <v>2.1</v>
      </c>
      <c r="G32" s="435">
        <v>1</v>
      </c>
      <c r="H32" s="434">
        <v>2.1</v>
      </c>
      <c r="I32" s="169" t="s">
        <v>483</v>
      </c>
      <c r="J32" s="169" t="s">
        <v>483</v>
      </c>
      <c r="K32" s="169" t="s">
        <v>483</v>
      </c>
      <c r="L32" s="169" t="s">
        <v>483</v>
      </c>
      <c r="M32" s="404" t="s">
        <v>572</v>
      </c>
      <c r="N32" s="169" t="s">
        <v>483</v>
      </c>
      <c r="O32" s="169" t="s">
        <v>483</v>
      </c>
    </row>
    <row r="33" spans="1:15" s="364" customFormat="1" ht="51">
      <c r="A33" s="430">
        <v>22</v>
      </c>
      <c r="B33" s="433" t="s">
        <v>740</v>
      </c>
      <c r="C33" s="434" t="s">
        <v>698</v>
      </c>
      <c r="D33" s="365" t="s">
        <v>571</v>
      </c>
      <c r="E33" s="435">
        <v>1</v>
      </c>
      <c r="F33" s="434">
        <v>2.9</v>
      </c>
      <c r="G33" s="435">
        <v>1</v>
      </c>
      <c r="H33" s="434">
        <v>2.9</v>
      </c>
      <c r="I33" s="169" t="s">
        <v>483</v>
      </c>
      <c r="J33" s="169" t="s">
        <v>483</v>
      </c>
      <c r="K33" s="169" t="s">
        <v>483</v>
      </c>
      <c r="L33" s="169" t="s">
        <v>483</v>
      </c>
      <c r="M33" s="404" t="s">
        <v>572</v>
      </c>
      <c r="N33" s="169" t="s">
        <v>483</v>
      </c>
      <c r="O33" s="169" t="s">
        <v>483</v>
      </c>
    </row>
    <row r="34" spans="1:15" s="364" customFormat="1" ht="51">
      <c r="A34" s="430">
        <v>23</v>
      </c>
      <c r="B34" s="433" t="s">
        <v>741</v>
      </c>
      <c r="C34" s="434" t="s">
        <v>699</v>
      </c>
      <c r="D34" s="365" t="s">
        <v>571</v>
      </c>
      <c r="E34" s="435">
        <v>1</v>
      </c>
      <c r="F34" s="434">
        <v>7.7</v>
      </c>
      <c r="G34" s="435">
        <v>1</v>
      </c>
      <c r="H34" s="434">
        <v>7.7</v>
      </c>
      <c r="I34" s="169" t="s">
        <v>483</v>
      </c>
      <c r="J34" s="169" t="s">
        <v>483</v>
      </c>
      <c r="K34" s="169" t="s">
        <v>483</v>
      </c>
      <c r="L34" s="169" t="s">
        <v>483</v>
      </c>
      <c r="M34" s="404" t="s">
        <v>572</v>
      </c>
      <c r="N34" s="169" t="s">
        <v>483</v>
      </c>
      <c r="O34" s="169" t="s">
        <v>483</v>
      </c>
    </row>
    <row r="35" spans="1:15" s="364" customFormat="1" ht="51">
      <c r="A35" s="430">
        <v>24</v>
      </c>
      <c r="B35" s="433" t="s">
        <v>742</v>
      </c>
      <c r="C35" s="434" t="s">
        <v>700</v>
      </c>
      <c r="D35" s="365" t="s">
        <v>571</v>
      </c>
      <c r="E35" s="435">
        <v>1</v>
      </c>
      <c r="F35" s="434">
        <v>2.9</v>
      </c>
      <c r="G35" s="435">
        <v>1</v>
      </c>
      <c r="H35" s="434">
        <v>2.9</v>
      </c>
      <c r="I35" s="169" t="s">
        <v>483</v>
      </c>
      <c r="J35" s="169" t="s">
        <v>483</v>
      </c>
      <c r="K35" s="169" t="s">
        <v>483</v>
      </c>
      <c r="L35" s="169" t="s">
        <v>483</v>
      </c>
      <c r="M35" s="404" t="s">
        <v>572</v>
      </c>
      <c r="N35" s="169" t="s">
        <v>483</v>
      </c>
      <c r="O35" s="169" t="s">
        <v>483</v>
      </c>
    </row>
    <row r="36" spans="1:15" s="364" customFormat="1" ht="51">
      <c r="A36" s="430">
        <v>25</v>
      </c>
      <c r="B36" s="433" t="s">
        <v>743</v>
      </c>
      <c r="C36" s="434" t="s">
        <v>701</v>
      </c>
      <c r="D36" s="365" t="s">
        <v>571</v>
      </c>
      <c r="E36" s="435">
        <v>1</v>
      </c>
      <c r="F36" s="434">
        <v>7.1</v>
      </c>
      <c r="G36" s="435">
        <v>1</v>
      </c>
      <c r="H36" s="434">
        <v>7.1</v>
      </c>
      <c r="I36" s="169" t="s">
        <v>483</v>
      </c>
      <c r="J36" s="169" t="s">
        <v>483</v>
      </c>
      <c r="K36" s="169" t="s">
        <v>483</v>
      </c>
      <c r="L36" s="169" t="s">
        <v>483</v>
      </c>
      <c r="M36" s="404" t="s">
        <v>572</v>
      </c>
      <c r="N36" s="169" t="s">
        <v>483</v>
      </c>
      <c r="O36" s="169" t="s">
        <v>483</v>
      </c>
    </row>
    <row r="37" spans="1:15" s="364" customFormat="1" ht="51">
      <c r="A37" s="430">
        <v>26</v>
      </c>
      <c r="B37" s="433" t="s">
        <v>744</v>
      </c>
      <c r="C37" s="434" t="s">
        <v>702</v>
      </c>
      <c r="D37" s="365" t="s">
        <v>571</v>
      </c>
      <c r="E37" s="435">
        <v>1</v>
      </c>
      <c r="F37" s="434">
        <v>13.1</v>
      </c>
      <c r="G37" s="435">
        <v>1</v>
      </c>
      <c r="H37" s="434">
        <v>13.1</v>
      </c>
      <c r="I37" s="169" t="s">
        <v>483</v>
      </c>
      <c r="J37" s="169" t="s">
        <v>483</v>
      </c>
      <c r="K37" s="169" t="s">
        <v>483</v>
      </c>
      <c r="L37" s="169" t="s">
        <v>483</v>
      </c>
      <c r="M37" s="404" t="s">
        <v>572</v>
      </c>
      <c r="N37" s="169" t="s">
        <v>483</v>
      </c>
      <c r="O37" s="169" t="s">
        <v>483</v>
      </c>
    </row>
    <row r="38" spans="1:15" s="364" customFormat="1" ht="51">
      <c r="A38" s="430">
        <v>27</v>
      </c>
      <c r="B38" s="433" t="s">
        <v>745</v>
      </c>
      <c r="C38" s="434" t="s">
        <v>703</v>
      </c>
      <c r="D38" s="365" t="s">
        <v>571</v>
      </c>
      <c r="E38" s="435">
        <v>1</v>
      </c>
      <c r="F38" s="434">
        <v>2.4</v>
      </c>
      <c r="G38" s="435">
        <v>1</v>
      </c>
      <c r="H38" s="434">
        <v>2.4</v>
      </c>
      <c r="I38" s="169" t="s">
        <v>483</v>
      </c>
      <c r="J38" s="169" t="s">
        <v>483</v>
      </c>
      <c r="K38" s="169" t="s">
        <v>483</v>
      </c>
      <c r="L38" s="169" t="s">
        <v>483</v>
      </c>
      <c r="M38" s="404" t="s">
        <v>572</v>
      </c>
      <c r="N38" s="169" t="s">
        <v>483</v>
      </c>
      <c r="O38" s="169" t="s">
        <v>483</v>
      </c>
    </row>
    <row r="39" spans="1:15" s="364" customFormat="1" ht="51">
      <c r="A39" s="430">
        <v>28</v>
      </c>
      <c r="B39" s="433" t="s">
        <v>746</v>
      </c>
      <c r="C39" s="434" t="s">
        <v>704</v>
      </c>
      <c r="D39" s="365" t="s">
        <v>571</v>
      </c>
      <c r="E39" s="435">
        <v>1</v>
      </c>
      <c r="F39" s="434">
        <v>10.4</v>
      </c>
      <c r="G39" s="169">
        <v>1</v>
      </c>
      <c r="H39" s="434">
        <v>10.4</v>
      </c>
      <c r="I39" s="169" t="s">
        <v>483</v>
      </c>
      <c r="J39" s="169" t="s">
        <v>483</v>
      </c>
      <c r="K39" s="169" t="s">
        <v>483</v>
      </c>
      <c r="L39" s="169" t="s">
        <v>483</v>
      </c>
      <c r="M39" s="169" t="s">
        <v>728</v>
      </c>
      <c r="N39" s="169" t="s">
        <v>483</v>
      </c>
      <c r="O39" s="169" t="s">
        <v>483</v>
      </c>
    </row>
    <row r="40" spans="1:15" s="364" customFormat="1" ht="51">
      <c r="A40" s="430">
        <v>29</v>
      </c>
      <c r="B40" s="433" t="s">
        <v>747</v>
      </c>
      <c r="C40" s="434" t="s">
        <v>705</v>
      </c>
      <c r="D40" s="365" t="s">
        <v>571</v>
      </c>
      <c r="E40" s="435">
        <v>1</v>
      </c>
      <c r="F40" s="434">
        <v>13.7</v>
      </c>
      <c r="G40" s="435">
        <v>1</v>
      </c>
      <c r="H40" s="434">
        <v>13.7</v>
      </c>
      <c r="I40" s="169" t="s">
        <v>483</v>
      </c>
      <c r="J40" s="169" t="s">
        <v>483</v>
      </c>
      <c r="K40" s="169" t="s">
        <v>483</v>
      </c>
      <c r="L40" s="169" t="s">
        <v>483</v>
      </c>
      <c r="M40" s="404" t="s">
        <v>572</v>
      </c>
      <c r="N40" s="169" t="s">
        <v>483</v>
      </c>
      <c r="O40" s="169" t="s">
        <v>483</v>
      </c>
    </row>
    <row r="41" spans="1:15" s="364" customFormat="1" ht="51">
      <c r="A41" s="430">
        <v>30</v>
      </c>
      <c r="B41" s="433" t="s">
        <v>748</v>
      </c>
      <c r="C41" s="434" t="s">
        <v>706</v>
      </c>
      <c r="D41" s="365" t="s">
        <v>571</v>
      </c>
      <c r="E41" s="435">
        <v>1</v>
      </c>
      <c r="F41" s="434">
        <v>8</v>
      </c>
      <c r="G41" s="435">
        <v>1</v>
      </c>
      <c r="H41" s="434">
        <v>8</v>
      </c>
      <c r="I41" s="169" t="s">
        <v>483</v>
      </c>
      <c r="J41" s="169" t="s">
        <v>483</v>
      </c>
      <c r="K41" s="169" t="s">
        <v>483</v>
      </c>
      <c r="L41" s="169" t="s">
        <v>483</v>
      </c>
      <c r="M41" s="404" t="s">
        <v>572</v>
      </c>
      <c r="N41" s="169" t="s">
        <v>483</v>
      </c>
      <c r="O41" s="169" t="s">
        <v>483</v>
      </c>
    </row>
    <row r="42" spans="1:15" s="364" customFormat="1" ht="51">
      <c r="A42" s="430">
        <v>31</v>
      </c>
      <c r="B42" s="433" t="s">
        <v>749</v>
      </c>
      <c r="C42" s="434" t="s">
        <v>707</v>
      </c>
      <c r="D42" s="365" t="s">
        <v>571</v>
      </c>
      <c r="E42" s="435">
        <v>1</v>
      </c>
      <c r="F42" s="434">
        <v>4.7</v>
      </c>
      <c r="G42" s="433">
        <v>1</v>
      </c>
      <c r="H42" s="434">
        <v>4.7</v>
      </c>
      <c r="I42" s="169" t="s">
        <v>483</v>
      </c>
      <c r="J42" s="169" t="s">
        <v>483</v>
      </c>
      <c r="K42" s="169" t="s">
        <v>483</v>
      </c>
      <c r="L42" s="169" t="s">
        <v>483</v>
      </c>
      <c r="M42" s="404" t="s">
        <v>572</v>
      </c>
      <c r="N42" s="169" t="s">
        <v>483</v>
      </c>
      <c r="O42" s="169" t="s">
        <v>483</v>
      </c>
    </row>
    <row r="43" spans="1:15" s="364" customFormat="1" ht="51">
      <c r="A43" s="430">
        <v>32</v>
      </c>
      <c r="B43" s="433" t="s">
        <v>750</v>
      </c>
      <c r="C43" s="434" t="s">
        <v>708</v>
      </c>
      <c r="D43" s="365" t="s">
        <v>571</v>
      </c>
      <c r="E43" s="435">
        <v>1</v>
      </c>
      <c r="F43" s="434">
        <v>3.1</v>
      </c>
      <c r="G43" s="435">
        <v>1</v>
      </c>
      <c r="H43" s="434">
        <v>3.1</v>
      </c>
      <c r="I43" s="169" t="s">
        <v>483</v>
      </c>
      <c r="J43" s="169" t="s">
        <v>483</v>
      </c>
      <c r="K43" s="169" t="s">
        <v>483</v>
      </c>
      <c r="L43" s="169" t="s">
        <v>483</v>
      </c>
      <c r="M43" s="404" t="s">
        <v>572</v>
      </c>
      <c r="N43" s="169" t="s">
        <v>483</v>
      </c>
      <c r="O43" s="169" t="s">
        <v>483</v>
      </c>
    </row>
    <row r="44" spans="1:15" s="364" customFormat="1" ht="51">
      <c r="A44" s="430">
        <v>33</v>
      </c>
      <c r="B44" s="433" t="s">
        <v>751</v>
      </c>
      <c r="C44" s="434" t="s">
        <v>709</v>
      </c>
      <c r="D44" s="365" t="s">
        <v>571</v>
      </c>
      <c r="E44" s="435">
        <v>1</v>
      </c>
      <c r="F44" s="434">
        <v>5.6</v>
      </c>
      <c r="G44" s="435">
        <v>1</v>
      </c>
      <c r="H44" s="434">
        <v>5.6</v>
      </c>
      <c r="I44" s="169" t="s">
        <v>483</v>
      </c>
      <c r="J44" s="169" t="s">
        <v>483</v>
      </c>
      <c r="K44" s="169" t="s">
        <v>483</v>
      </c>
      <c r="L44" s="169" t="s">
        <v>483</v>
      </c>
      <c r="M44" s="404" t="s">
        <v>572</v>
      </c>
      <c r="N44" s="169" t="s">
        <v>483</v>
      </c>
      <c r="O44" s="169" t="s">
        <v>483</v>
      </c>
    </row>
    <row r="45" spans="1:15" s="364" customFormat="1" ht="51">
      <c r="A45" s="430">
        <v>34</v>
      </c>
      <c r="B45" s="433" t="s">
        <v>752</v>
      </c>
      <c r="C45" s="434" t="s">
        <v>710</v>
      </c>
      <c r="D45" s="365" t="s">
        <v>571</v>
      </c>
      <c r="E45" s="435">
        <v>1</v>
      </c>
      <c r="F45" s="434">
        <v>10.1</v>
      </c>
      <c r="G45" s="435">
        <v>1</v>
      </c>
      <c r="H45" s="434">
        <v>10.1</v>
      </c>
      <c r="I45" s="169" t="s">
        <v>483</v>
      </c>
      <c r="J45" s="169" t="s">
        <v>483</v>
      </c>
      <c r="K45" s="169" t="s">
        <v>483</v>
      </c>
      <c r="L45" s="169" t="s">
        <v>483</v>
      </c>
      <c r="M45" s="404" t="s">
        <v>572</v>
      </c>
      <c r="N45" s="169" t="s">
        <v>483</v>
      </c>
      <c r="O45" s="169" t="s">
        <v>483</v>
      </c>
    </row>
    <row r="46" spans="1:15" s="364" customFormat="1" ht="51">
      <c r="A46" s="430">
        <v>35</v>
      </c>
      <c r="B46" s="433" t="s">
        <v>753</v>
      </c>
      <c r="C46" s="434" t="s">
        <v>711</v>
      </c>
      <c r="D46" s="365" t="s">
        <v>571</v>
      </c>
      <c r="E46" s="435">
        <v>1</v>
      </c>
      <c r="F46" s="434">
        <v>6.6</v>
      </c>
      <c r="G46" s="435">
        <v>1</v>
      </c>
      <c r="H46" s="434">
        <v>6.6</v>
      </c>
      <c r="I46" s="169" t="s">
        <v>483</v>
      </c>
      <c r="J46" s="169" t="s">
        <v>483</v>
      </c>
      <c r="K46" s="169" t="s">
        <v>483</v>
      </c>
      <c r="L46" s="169" t="s">
        <v>483</v>
      </c>
      <c r="M46" s="404" t="s">
        <v>572</v>
      </c>
      <c r="N46" s="169" t="s">
        <v>483</v>
      </c>
      <c r="O46" s="169" t="s">
        <v>483</v>
      </c>
    </row>
    <row r="47" spans="1:15" s="364" customFormat="1" ht="51">
      <c r="A47" s="430">
        <v>36</v>
      </c>
      <c r="B47" s="433" t="s">
        <v>754</v>
      </c>
      <c r="C47" s="434" t="s">
        <v>712</v>
      </c>
      <c r="D47" s="365" t="s">
        <v>571</v>
      </c>
      <c r="E47" s="435">
        <v>1</v>
      </c>
      <c r="F47" s="434">
        <v>4.8</v>
      </c>
      <c r="G47" s="435">
        <v>1</v>
      </c>
      <c r="H47" s="434">
        <v>4.8</v>
      </c>
      <c r="I47" s="169" t="s">
        <v>483</v>
      </c>
      <c r="J47" s="169" t="s">
        <v>483</v>
      </c>
      <c r="K47" s="169" t="s">
        <v>483</v>
      </c>
      <c r="L47" s="169" t="s">
        <v>483</v>
      </c>
      <c r="M47" s="404" t="s">
        <v>572</v>
      </c>
      <c r="N47" s="169" t="s">
        <v>483</v>
      </c>
      <c r="O47" s="169" t="s">
        <v>483</v>
      </c>
    </row>
    <row r="48" spans="1:15" s="364" customFormat="1" ht="51">
      <c r="A48" s="430">
        <v>37</v>
      </c>
      <c r="B48" s="433" t="s">
        <v>755</v>
      </c>
      <c r="C48" s="434" t="s">
        <v>713</v>
      </c>
      <c r="D48" s="365" t="s">
        <v>571</v>
      </c>
      <c r="E48" s="435">
        <v>1</v>
      </c>
      <c r="F48" s="434">
        <v>4.8</v>
      </c>
      <c r="G48" s="435">
        <v>1</v>
      </c>
      <c r="H48" s="434">
        <v>4.8</v>
      </c>
      <c r="I48" s="169" t="s">
        <v>483</v>
      </c>
      <c r="J48" s="169" t="s">
        <v>483</v>
      </c>
      <c r="K48" s="169" t="s">
        <v>483</v>
      </c>
      <c r="L48" s="169" t="s">
        <v>483</v>
      </c>
      <c r="M48" s="404" t="s">
        <v>572</v>
      </c>
      <c r="N48" s="169" t="s">
        <v>483</v>
      </c>
      <c r="O48" s="169" t="s">
        <v>483</v>
      </c>
    </row>
    <row r="49" spans="1:15" s="364" customFormat="1" ht="51">
      <c r="A49" s="430">
        <v>38</v>
      </c>
      <c r="B49" s="433" t="s">
        <v>756</v>
      </c>
      <c r="C49" s="434" t="s">
        <v>714</v>
      </c>
      <c r="D49" s="365" t="s">
        <v>571</v>
      </c>
      <c r="E49" s="435">
        <v>1</v>
      </c>
      <c r="F49" s="434">
        <v>2.9</v>
      </c>
      <c r="G49" s="433">
        <v>1</v>
      </c>
      <c r="H49" s="434">
        <v>2.9</v>
      </c>
      <c r="I49" s="169" t="s">
        <v>483</v>
      </c>
      <c r="J49" s="169" t="s">
        <v>483</v>
      </c>
      <c r="K49" s="169" t="s">
        <v>483</v>
      </c>
      <c r="L49" s="169" t="s">
        <v>483</v>
      </c>
      <c r="M49" s="404" t="s">
        <v>572</v>
      </c>
      <c r="N49" s="169" t="s">
        <v>483</v>
      </c>
      <c r="O49" s="169" t="s">
        <v>483</v>
      </c>
    </row>
    <row r="50" spans="1:15" s="364" customFormat="1" ht="51">
      <c r="A50" s="430">
        <v>39</v>
      </c>
      <c r="B50" s="433" t="s">
        <v>757</v>
      </c>
      <c r="C50" s="434" t="s">
        <v>715</v>
      </c>
      <c r="D50" s="365" t="s">
        <v>571</v>
      </c>
      <c r="E50" s="435">
        <v>1</v>
      </c>
      <c r="F50" s="434">
        <v>12.2</v>
      </c>
      <c r="G50" s="435">
        <v>1</v>
      </c>
      <c r="H50" s="434">
        <v>12.2</v>
      </c>
      <c r="I50" s="169" t="s">
        <v>483</v>
      </c>
      <c r="J50" s="169" t="s">
        <v>483</v>
      </c>
      <c r="K50" s="169" t="s">
        <v>483</v>
      </c>
      <c r="L50" s="169" t="s">
        <v>483</v>
      </c>
      <c r="M50" s="404" t="s">
        <v>572</v>
      </c>
      <c r="N50" s="169" t="s">
        <v>483</v>
      </c>
      <c r="O50" s="169" t="s">
        <v>483</v>
      </c>
    </row>
    <row r="51" spans="1:15" s="364" customFormat="1" ht="60" customHeight="1">
      <c r="A51" s="449">
        <v>40</v>
      </c>
      <c r="B51" s="450" t="s">
        <v>758</v>
      </c>
      <c r="C51" s="451" t="s">
        <v>716</v>
      </c>
      <c r="D51" s="452" t="s">
        <v>571</v>
      </c>
      <c r="E51" s="453">
        <v>1</v>
      </c>
      <c r="F51" s="451">
        <v>6</v>
      </c>
      <c r="G51" s="453">
        <v>1</v>
      </c>
      <c r="H51" s="451">
        <v>6</v>
      </c>
      <c r="I51" s="431" t="s">
        <v>483</v>
      </c>
      <c r="J51" s="431" t="s">
        <v>483</v>
      </c>
      <c r="K51" s="431" t="s">
        <v>483</v>
      </c>
      <c r="L51" s="431" t="s">
        <v>483</v>
      </c>
      <c r="M51" s="454" t="s">
        <v>759</v>
      </c>
      <c r="N51" s="431" t="s">
        <v>483</v>
      </c>
      <c r="O51" s="431" t="s">
        <v>483</v>
      </c>
    </row>
    <row r="52" spans="1:15" s="364" customFormat="1" ht="56.25" customHeight="1">
      <c r="A52" s="383">
        <v>41</v>
      </c>
      <c r="B52" s="169" t="s">
        <v>760</v>
      </c>
      <c r="C52" s="455" t="s">
        <v>761</v>
      </c>
      <c r="D52" s="365" t="s">
        <v>571</v>
      </c>
      <c r="E52" s="169">
        <v>1</v>
      </c>
      <c r="F52" s="455">
        <v>3</v>
      </c>
      <c r="G52" s="169">
        <v>1</v>
      </c>
      <c r="H52" s="434">
        <v>3</v>
      </c>
      <c r="I52" s="169" t="s">
        <v>483</v>
      </c>
      <c r="J52" s="169" t="s">
        <v>483</v>
      </c>
      <c r="K52" s="169" t="s">
        <v>483</v>
      </c>
      <c r="L52" s="169" t="s">
        <v>483</v>
      </c>
      <c r="M52" s="404" t="s">
        <v>572</v>
      </c>
      <c r="N52" s="169" t="s">
        <v>483</v>
      </c>
      <c r="O52" s="169" t="s">
        <v>483</v>
      </c>
    </row>
    <row r="53" spans="1:15" s="364" customFormat="1" ht="54.75" customHeight="1">
      <c r="A53" s="383">
        <v>42</v>
      </c>
      <c r="B53" s="169" t="s">
        <v>762</v>
      </c>
      <c r="C53" s="455" t="s">
        <v>763</v>
      </c>
      <c r="D53" s="365" t="s">
        <v>571</v>
      </c>
      <c r="E53" s="169">
        <v>1</v>
      </c>
      <c r="F53" s="455">
        <v>6.5</v>
      </c>
      <c r="G53" s="169">
        <v>1</v>
      </c>
      <c r="H53" s="169">
        <v>6.5</v>
      </c>
      <c r="I53" s="169" t="s">
        <v>483</v>
      </c>
      <c r="J53" s="169" t="s">
        <v>483</v>
      </c>
      <c r="K53" s="169" t="s">
        <v>483</v>
      </c>
      <c r="L53" s="169" t="s">
        <v>483</v>
      </c>
      <c r="M53" s="404" t="s">
        <v>572</v>
      </c>
      <c r="N53" s="169" t="s">
        <v>483</v>
      </c>
      <c r="O53" s="169" t="s">
        <v>483</v>
      </c>
    </row>
    <row r="54" spans="1:15" s="364" customFormat="1" ht="69.75" customHeight="1">
      <c r="A54" s="383">
        <v>43</v>
      </c>
      <c r="B54" s="169" t="s">
        <v>764</v>
      </c>
      <c r="C54" s="455" t="s">
        <v>765</v>
      </c>
      <c r="D54" s="365" t="s">
        <v>571</v>
      </c>
      <c r="E54" s="169">
        <v>1</v>
      </c>
      <c r="F54" s="455">
        <v>13</v>
      </c>
      <c r="G54" s="169">
        <v>1</v>
      </c>
      <c r="H54" s="455">
        <v>13</v>
      </c>
      <c r="I54" s="169" t="s">
        <v>483</v>
      </c>
      <c r="J54" s="169" t="s">
        <v>483</v>
      </c>
      <c r="K54" s="169" t="s">
        <v>483</v>
      </c>
      <c r="L54" s="169" t="s">
        <v>483</v>
      </c>
      <c r="M54" s="404" t="s">
        <v>572</v>
      </c>
      <c r="N54" s="169" t="s">
        <v>483</v>
      </c>
      <c r="O54" s="169" t="s">
        <v>483</v>
      </c>
    </row>
    <row r="55" spans="1:15" s="364" customFormat="1" ht="87" customHeight="1">
      <c r="A55" s="383">
        <v>44</v>
      </c>
      <c r="B55" s="169" t="s">
        <v>766</v>
      </c>
      <c r="C55" s="455" t="s">
        <v>767</v>
      </c>
      <c r="D55" s="365" t="s">
        <v>571</v>
      </c>
      <c r="E55" s="169">
        <v>1</v>
      </c>
      <c r="F55" s="455">
        <v>28.4</v>
      </c>
      <c r="G55" s="169">
        <v>1</v>
      </c>
      <c r="H55" s="455">
        <v>28.4</v>
      </c>
      <c r="I55" s="169" t="s">
        <v>483</v>
      </c>
      <c r="J55" s="169" t="s">
        <v>483</v>
      </c>
      <c r="K55" s="169" t="s">
        <v>483</v>
      </c>
      <c r="L55" s="169" t="s">
        <v>483</v>
      </c>
      <c r="M55" s="404" t="s">
        <v>572</v>
      </c>
      <c r="N55" s="169" t="s">
        <v>483</v>
      </c>
      <c r="O55" s="169" t="s">
        <v>483</v>
      </c>
    </row>
    <row r="56" spans="1:15" s="364" customFormat="1" ht="87" customHeight="1">
      <c r="A56" s="383">
        <v>45</v>
      </c>
      <c r="B56" s="169" t="s">
        <v>768</v>
      </c>
      <c r="C56" s="455" t="s">
        <v>769</v>
      </c>
      <c r="D56" s="365" t="s">
        <v>571</v>
      </c>
      <c r="E56" s="169">
        <v>1</v>
      </c>
      <c r="F56" s="455">
        <v>4.4000000000000004</v>
      </c>
      <c r="G56" s="169">
        <v>1</v>
      </c>
      <c r="H56" s="455">
        <v>4.4000000000000004</v>
      </c>
      <c r="I56" s="169" t="s">
        <v>483</v>
      </c>
      <c r="J56" s="169" t="s">
        <v>483</v>
      </c>
      <c r="K56" s="169" t="s">
        <v>483</v>
      </c>
      <c r="L56" s="169" t="s">
        <v>483</v>
      </c>
      <c r="M56" s="404" t="s">
        <v>572</v>
      </c>
      <c r="N56" s="169" t="s">
        <v>483</v>
      </c>
      <c r="O56" s="169" t="s">
        <v>483</v>
      </c>
    </row>
    <row r="57" spans="1:15" s="364" customFormat="1" ht="87" customHeight="1">
      <c r="A57" s="383">
        <v>46</v>
      </c>
      <c r="B57" s="169" t="s">
        <v>770</v>
      </c>
      <c r="C57" s="455" t="s">
        <v>771</v>
      </c>
      <c r="D57" s="365" t="s">
        <v>571</v>
      </c>
      <c r="E57" s="169">
        <v>1</v>
      </c>
      <c r="F57" s="455">
        <v>12.3</v>
      </c>
      <c r="G57" s="169">
        <v>1</v>
      </c>
      <c r="H57" s="455">
        <v>12.3</v>
      </c>
      <c r="I57" s="169" t="s">
        <v>483</v>
      </c>
      <c r="J57" s="169" t="s">
        <v>483</v>
      </c>
      <c r="K57" s="169" t="s">
        <v>483</v>
      </c>
      <c r="L57" s="169" t="s">
        <v>483</v>
      </c>
      <c r="M57" s="404" t="s">
        <v>572</v>
      </c>
      <c r="N57" s="169" t="s">
        <v>483</v>
      </c>
      <c r="O57" s="169" t="s">
        <v>483</v>
      </c>
    </row>
    <row r="58" spans="1:15" s="364" customFormat="1" ht="87" customHeight="1">
      <c r="A58" s="383">
        <v>47</v>
      </c>
      <c r="B58" s="169" t="s">
        <v>772</v>
      </c>
      <c r="C58" s="455" t="s">
        <v>773</v>
      </c>
      <c r="D58" s="365" t="s">
        <v>571</v>
      </c>
      <c r="E58" s="169">
        <v>1</v>
      </c>
      <c r="F58" s="455">
        <v>4.0999999999999996</v>
      </c>
      <c r="G58" s="169">
        <v>1</v>
      </c>
      <c r="H58" s="455">
        <v>4.0999999999999996</v>
      </c>
      <c r="I58" s="169" t="s">
        <v>483</v>
      </c>
      <c r="J58" s="169" t="s">
        <v>483</v>
      </c>
      <c r="K58" s="169" t="s">
        <v>483</v>
      </c>
      <c r="L58" s="169" t="s">
        <v>483</v>
      </c>
      <c r="M58" s="404" t="s">
        <v>572</v>
      </c>
      <c r="N58" s="169" t="s">
        <v>483</v>
      </c>
      <c r="O58" s="169" t="s">
        <v>483</v>
      </c>
    </row>
    <row r="59" spans="1:15" s="364" customFormat="1" ht="87" customHeight="1">
      <c r="A59" s="383">
        <v>48</v>
      </c>
      <c r="B59" s="169" t="s">
        <v>774</v>
      </c>
      <c r="C59" s="455" t="s">
        <v>775</v>
      </c>
      <c r="D59" s="365" t="s">
        <v>571</v>
      </c>
      <c r="E59" s="169">
        <v>1</v>
      </c>
      <c r="F59" s="455">
        <v>3</v>
      </c>
      <c r="G59" s="169">
        <v>1</v>
      </c>
      <c r="H59" s="455">
        <v>3</v>
      </c>
      <c r="I59" s="169" t="s">
        <v>483</v>
      </c>
      <c r="J59" s="169" t="s">
        <v>483</v>
      </c>
      <c r="K59" s="169" t="s">
        <v>483</v>
      </c>
      <c r="L59" s="169" t="s">
        <v>483</v>
      </c>
      <c r="M59" s="404" t="s">
        <v>572</v>
      </c>
      <c r="N59" s="169" t="s">
        <v>483</v>
      </c>
      <c r="O59" s="169" t="s">
        <v>483</v>
      </c>
    </row>
    <row r="60" spans="1:15" s="364" customFormat="1" ht="87" customHeight="1">
      <c r="A60" s="383">
        <v>49</v>
      </c>
      <c r="B60" s="169" t="s">
        <v>776</v>
      </c>
      <c r="C60" s="455" t="s">
        <v>777</v>
      </c>
      <c r="D60" s="365" t="s">
        <v>571</v>
      </c>
      <c r="E60" s="169">
        <v>1</v>
      </c>
      <c r="F60" s="455">
        <v>4.7</v>
      </c>
      <c r="G60" s="169">
        <v>1</v>
      </c>
      <c r="H60" s="455">
        <v>4.7</v>
      </c>
      <c r="I60" s="169" t="s">
        <v>483</v>
      </c>
      <c r="J60" s="169" t="s">
        <v>483</v>
      </c>
      <c r="K60" s="169" t="s">
        <v>483</v>
      </c>
      <c r="L60" s="169" t="s">
        <v>483</v>
      </c>
      <c r="M60" s="404" t="s">
        <v>572</v>
      </c>
      <c r="N60" s="169" t="s">
        <v>483</v>
      </c>
      <c r="O60" s="169" t="s">
        <v>483</v>
      </c>
    </row>
    <row r="61" spans="1:15" s="364" customFormat="1" ht="87" customHeight="1">
      <c r="A61" s="383">
        <v>50</v>
      </c>
      <c r="B61" s="169" t="s">
        <v>778</v>
      </c>
      <c r="C61" s="455" t="s">
        <v>779</v>
      </c>
      <c r="D61" s="365" t="s">
        <v>571</v>
      </c>
      <c r="E61" s="169">
        <v>1</v>
      </c>
      <c r="F61" s="455">
        <v>9.6</v>
      </c>
      <c r="G61" s="169">
        <v>1</v>
      </c>
      <c r="H61" s="455">
        <v>9.6</v>
      </c>
      <c r="I61" s="169" t="s">
        <v>483</v>
      </c>
      <c r="J61" s="169" t="s">
        <v>483</v>
      </c>
      <c r="K61" s="169" t="s">
        <v>483</v>
      </c>
      <c r="L61" s="169" t="s">
        <v>483</v>
      </c>
      <c r="M61" s="404" t="s">
        <v>572</v>
      </c>
      <c r="N61" s="169" t="s">
        <v>483</v>
      </c>
      <c r="O61" s="169" t="s">
        <v>483</v>
      </c>
    </row>
    <row r="62" spans="1:15" s="364" customFormat="1" ht="87" customHeight="1">
      <c r="A62" s="383">
        <v>51</v>
      </c>
      <c r="B62" s="169" t="s">
        <v>780</v>
      </c>
      <c r="C62" s="455" t="s">
        <v>781</v>
      </c>
      <c r="D62" s="365" t="s">
        <v>571</v>
      </c>
      <c r="E62" s="169">
        <v>1</v>
      </c>
      <c r="F62" s="455">
        <v>8.8000000000000007</v>
      </c>
      <c r="G62" s="169">
        <v>1</v>
      </c>
      <c r="H62" s="455">
        <v>8.8000000000000007</v>
      </c>
      <c r="I62" s="169" t="s">
        <v>483</v>
      </c>
      <c r="J62" s="169" t="s">
        <v>483</v>
      </c>
      <c r="K62" s="169" t="s">
        <v>483</v>
      </c>
      <c r="L62" s="169" t="s">
        <v>483</v>
      </c>
      <c r="M62" s="404" t="s">
        <v>572</v>
      </c>
      <c r="N62" s="169" t="s">
        <v>483</v>
      </c>
      <c r="O62" s="169" t="s">
        <v>483</v>
      </c>
    </row>
    <row r="63" spans="1:15" s="364" customFormat="1" ht="87" customHeight="1">
      <c r="A63" s="383">
        <v>52</v>
      </c>
      <c r="B63" s="169" t="s">
        <v>782</v>
      </c>
      <c r="C63" s="455" t="s">
        <v>783</v>
      </c>
      <c r="D63" s="365" t="s">
        <v>571</v>
      </c>
      <c r="E63" s="169">
        <v>1</v>
      </c>
      <c r="F63" s="455">
        <v>2.8</v>
      </c>
      <c r="G63" s="169">
        <v>1</v>
      </c>
      <c r="H63" s="455">
        <v>2.8</v>
      </c>
      <c r="I63" s="169" t="s">
        <v>483</v>
      </c>
      <c r="J63" s="169" t="s">
        <v>483</v>
      </c>
      <c r="K63" s="169" t="s">
        <v>483</v>
      </c>
      <c r="L63" s="169" t="s">
        <v>483</v>
      </c>
      <c r="M63" s="404" t="s">
        <v>572</v>
      </c>
      <c r="N63" s="169" t="s">
        <v>483</v>
      </c>
      <c r="O63" s="169" t="s">
        <v>483</v>
      </c>
    </row>
    <row r="64" spans="1:15" s="364" customFormat="1" ht="87" customHeight="1">
      <c r="A64" s="383">
        <v>53</v>
      </c>
      <c r="B64" s="169" t="s">
        <v>784</v>
      </c>
      <c r="C64" s="455" t="s">
        <v>785</v>
      </c>
      <c r="D64" s="365" t="s">
        <v>571</v>
      </c>
      <c r="E64" s="169">
        <v>1</v>
      </c>
      <c r="F64" s="455">
        <v>1.8</v>
      </c>
      <c r="G64" s="169">
        <v>1</v>
      </c>
      <c r="H64" s="455">
        <v>1.8</v>
      </c>
      <c r="I64" s="169" t="s">
        <v>483</v>
      </c>
      <c r="J64" s="169" t="s">
        <v>483</v>
      </c>
      <c r="K64" s="169" t="s">
        <v>483</v>
      </c>
      <c r="L64" s="169" t="s">
        <v>483</v>
      </c>
      <c r="M64" s="404" t="s">
        <v>572</v>
      </c>
      <c r="N64" s="169" t="s">
        <v>483</v>
      </c>
      <c r="O64" s="169" t="s">
        <v>483</v>
      </c>
    </row>
    <row r="65" spans="1:15" s="364" customFormat="1" ht="87" customHeight="1">
      <c r="A65" s="383">
        <v>54</v>
      </c>
      <c r="B65" s="169" t="s">
        <v>786</v>
      </c>
      <c r="C65" s="455" t="s">
        <v>787</v>
      </c>
      <c r="D65" s="365" t="s">
        <v>571</v>
      </c>
      <c r="E65" s="169">
        <v>1</v>
      </c>
      <c r="F65" s="455">
        <v>5.5</v>
      </c>
      <c r="G65" s="169">
        <v>1</v>
      </c>
      <c r="H65" s="455">
        <v>5.5</v>
      </c>
      <c r="I65" s="169" t="s">
        <v>483</v>
      </c>
      <c r="J65" s="169" t="s">
        <v>483</v>
      </c>
      <c r="K65" s="169" t="s">
        <v>483</v>
      </c>
      <c r="L65" s="169" t="s">
        <v>483</v>
      </c>
      <c r="M65" s="404" t="s">
        <v>572</v>
      </c>
      <c r="N65" s="169" t="s">
        <v>483</v>
      </c>
      <c r="O65" s="169" t="s">
        <v>483</v>
      </c>
    </row>
    <row r="66" spans="1:15" s="364" customFormat="1" ht="87" customHeight="1">
      <c r="A66" s="383">
        <v>55</v>
      </c>
      <c r="B66" s="169" t="s">
        <v>788</v>
      </c>
      <c r="C66" s="455" t="s">
        <v>789</v>
      </c>
      <c r="D66" s="365" t="s">
        <v>571</v>
      </c>
      <c r="E66" s="169">
        <v>1</v>
      </c>
      <c r="F66" s="455">
        <v>4.5999999999999996</v>
      </c>
      <c r="G66" s="169">
        <v>1</v>
      </c>
      <c r="H66" s="455">
        <v>4.5999999999999996</v>
      </c>
      <c r="I66" s="169" t="s">
        <v>483</v>
      </c>
      <c r="J66" s="169" t="s">
        <v>483</v>
      </c>
      <c r="K66" s="169" t="s">
        <v>483</v>
      </c>
      <c r="L66" s="169" t="s">
        <v>483</v>
      </c>
      <c r="M66" s="404" t="s">
        <v>572</v>
      </c>
      <c r="N66" s="169" t="s">
        <v>483</v>
      </c>
      <c r="O66" s="169" t="s">
        <v>483</v>
      </c>
    </row>
    <row r="67" spans="1:15" s="364" customFormat="1" ht="87" customHeight="1">
      <c r="A67" s="383">
        <v>56</v>
      </c>
      <c r="B67" s="169" t="s">
        <v>790</v>
      </c>
      <c r="C67" s="455" t="s">
        <v>791</v>
      </c>
      <c r="D67" s="365" t="s">
        <v>571</v>
      </c>
      <c r="E67" s="169">
        <v>1</v>
      </c>
      <c r="F67" s="455">
        <v>4.5999999999999996</v>
      </c>
      <c r="G67" s="169">
        <v>1</v>
      </c>
      <c r="H67" s="455">
        <v>4.5999999999999996</v>
      </c>
      <c r="I67" s="169" t="s">
        <v>483</v>
      </c>
      <c r="J67" s="169" t="s">
        <v>483</v>
      </c>
      <c r="K67" s="169" t="s">
        <v>483</v>
      </c>
      <c r="L67" s="169" t="s">
        <v>483</v>
      </c>
      <c r="M67" s="404" t="s">
        <v>572</v>
      </c>
      <c r="N67" s="169" t="s">
        <v>483</v>
      </c>
      <c r="O67" s="169" t="s">
        <v>483</v>
      </c>
    </row>
    <row r="68" spans="1:15" s="364" customFormat="1" ht="87" customHeight="1">
      <c r="A68" s="383">
        <v>57</v>
      </c>
      <c r="B68" s="169" t="s">
        <v>792</v>
      </c>
      <c r="C68" s="455" t="s">
        <v>793</v>
      </c>
      <c r="D68" s="365" t="s">
        <v>571</v>
      </c>
      <c r="E68" s="169">
        <v>1</v>
      </c>
      <c r="F68" s="455">
        <v>1.9</v>
      </c>
      <c r="G68" s="169">
        <v>1</v>
      </c>
      <c r="H68" s="455">
        <v>1.9</v>
      </c>
      <c r="I68" s="169" t="s">
        <v>483</v>
      </c>
      <c r="J68" s="169" t="s">
        <v>483</v>
      </c>
      <c r="K68" s="169" t="s">
        <v>483</v>
      </c>
      <c r="L68" s="169" t="s">
        <v>483</v>
      </c>
      <c r="M68" s="404" t="s">
        <v>572</v>
      </c>
      <c r="N68" s="169" t="s">
        <v>483</v>
      </c>
      <c r="O68" s="169" t="s">
        <v>483</v>
      </c>
    </row>
    <row r="69" spans="1:15" s="364" customFormat="1" ht="87" customHeight="1">
      <c r="A69" s="383">
        <v>58</v>
      </c>
      <c r="B69" s="169" t="s">
        <v>794</v>
      </c>
      <c r="C69" s="455" t="s">
        <v>795</v>
      </c>
      <c r="D69" s="365" t="s">
        <v>571</v>
      </c>
      <c r="E69" s="169">
        <v>1</v>
      </c>
      <c r="F69" s="455">
        <v>2.4</v>
      </c>
      <c r="G69" s="169">
        <v>1</v>
      </c>
      <c r="H69" s="455">
        <v>0</v>
      </c>
      <c r="I69" s="169" t="s">
        <v>483</v>
      </c>
      <c r="J69" s="169" t="s">
        <v>483</v>
      </c>
      <c r="K69" s="169" t="s">
        <v>483</v>
      </c>
      <c r="L69" s="169" t="s">
        <v>483</v>
      </c>
      <c r="M69" s="436" t="s">
        <v>796</v>
      </c>
      <c r="N69" s="169" t="s">
        <v>483</v>
      </c>
      <c r="O69" s="169" t="s">
        <v>483</v>
      </c>
    </row>
    <row r="70" spans="1:15" s="364" customFormat="1" ht="87" customHeight="1">
      <c r="A70" s="383">
        <v>59</v>
      </c>
      <c r="B70" s="169" t="s">
        <v>797</v>
      </c>
      <c r="C70" s="455" t="s">
        <v>798</v>
      </c>
      <c r="D70" s="365" t="s">
        <v>571</v>
      </c>
      <c r="E70" s="169">
        <v>1</v>
      </c>
      <c r="F70" s="455">
        <v>2.2999999999999998</v>
      </c>
      <c r="G70" s="169">
        <v>1</v>
      </c>
      <c r="H70" s="455">
        <v>2.2999999999999998</v>
      </c>
      <c r="I70" s="169" t="s">
        <v>483</v>
      </c>
      <c r="J70" s="169" t="s">
        <v>483</v>
      </c>
      <c r="K70" s="169" t="s">
        <v>483</v>
      </c>
      <c r="L70" s="169" t="s">
        <v>483</v>
      </c>
      <c r="M70" s="404" t="s">
        <v>572</v>
      </c>
      <c r="N70" s="169" t="s">
        <v>483</v>
      </c>
      <c r="O70" s="169" t="s">
        <v>483</v>
      </c>
    </row>
    <row r="71" spans="1:15" s="364" customFormat="1" ht="87" customHeight="1">
      <c r="A71" s="383">
        <v>60</v>
      </c>
      <c r="B71" s="169" t="s">
        <v>799</v>
      </c>
      <c r="C71" s="455" t="s">
        <v>800</v>
      </c>
      <c r="D71" s="365" t="s">
        <v>571</v>
      </c>
      <c r="E71" s="169">
        <v>1</v>
      </c>
      <c r="F71" s="455">
        <v>3.5</v>
      </c>
      <c r="G71" s="169">
        <v>1</v>
      </c>
      <c r="H71" s="455">
        <v>3.5</v>
      </c>
      <c r="I71" s="169" t="s">
        <v>483</v>
      </c>
      <c r="J71" s="169" t="s">
        <v>483</v>
      </c>
      <c r="K71" s="169" t="s">
        <v>483</v>
      </c>
      <c r="L71" s="169" t="s">
        <v>483</v>
      </c>
      <c r="M71" s="404" t="s">
        <v>572</v>
      </c>
      <c r="N71" s="169" t="s">
        <v>483</v>
      </c>
      <c r="O71" s="169" t="s">
        <v>483</v>
      </c>
    </row>
    <row r="72" spans="1:15" s="364" customFormat="1" ht="87" customHeight="1">
      <c r="A72" s="383">
        <v>61</v>
      </c>
      <c r="B72" s="169" t="s">
        <v>801</v>
      </c>
      <c r="C72" s="455" t="s">
        <v>802</v>
      </c>
      <c r="D72" s="365" t="s">
        <v>571</v>
      </c>
      <c r="E72" s="169">
        <v>1</v>
      </c>
      <c r="F72" s="455">
        <v>3</v>
      </c>
      <c r="G72" s="169">
        <v>1</v>
      </c>
      <c r="H72" s="455">
        <v>3</v>
      </c>
      <c r="I72" s="169" t="s">
        <v>483</v>
      </c>
      <c r="J72" s="169" t="s">
        <v>483</v>
      </c>
      <c r="K72" s="169" t="s">
        <v>483</v>
      </c>
      <c r="L72" s="169" t="s">
        <v>483</v>
      </c>
      <c r="M72" s="404" t="s">
        <v>572</v>
      </c>
      <c r="N72" s="169" t="s">
        <v>483</v>
      </c>
      <c r="O72" s="169" t="s">
        <v>483</v>
      </c>
    </row>
    <row r="73" spans="1:15" s="364" customFormat="1" ht="87" customHeight="1">
      <c r="A73" s="383">
        <v>62</v>
      </c>
      <c r="B73" s="169" t="s">
        <v>803</v>
      </c>
      <c r="C73" s="455" t="s">
        <v>804</v>
      </c>
      <c r="D73" s="365" t="s">
        <v>571</v>
      </c>
      <c r="E73" s="169">
        <v>1</v>
      </c>
      <c r="F73" s="455">
        <v>2.1</v>
      </c>
      <c r="G73" s="169">
        <v>1</v>
      </c>
      <c r="H73" s="455">
        <v>2.1</v>
      </c>
      <c r="I73" s="169" t="s">
        <v>483</v>
      </c>
      <c r="J73" s="169" t="s">
        <v>483</v>
      </c>
      <c r="K73" s="169" t="s">
        <v>483</v>
      </c>
      <c r="L73" s="169" t="s">
        <v>483</v>
      </c>
      <c r="M73" s="404" t="s">
        <v>572</v>
      </c>
      <c r="N73" s="169" t="s">
        <v>483</v>
      </c>
      <c r="O73" s="169" t="s">
        <v>483</v>
      </c>
    </row>
    <row r="74" spans="1:15" s="364" customFormat="1" ht="87" customHeight="1">
      <c r="A74" s="383">
        <v>63</v>
      </c>
      <c r="B74" s="169" t="s">
        <v>805</v>
      </c>
      <c r="C74" s="455" t="s">
        <v>806</v>
      </c>
      <c r="D74" s="365" t="s">
        <v>571</v>
      </c>
      <c r="E74" s="169">
        <v>1</v>
      </c>
      <c r="F74" s="455">
        <v>2.1</v>
      </c>
      <c r="G74" s="169">
        <v>1</v>
      </c>
      <c r="H74" s="455">
        <v>2.1</v>
      </c>
      <c r="I74" s="169" t="s">
        <v>483</v>
      </c>
      <c r="J74" s="169" t="s">
        <v>483</v>
      </c>
      <c r="K74" s="169" t="s">
        <v>483</v>
      </c>
      <c r="L74" s="169" t="s">
        <v>483</v>
      </c>
      <c r="M74" s="404" t="s">
        <v>572</v>
      </c>
      <c r="N74" s="169" t="s">
        <v>483</v>
      </c>
      <c r="O74" s="169" t="s">
        <v>483</v>
      </c>
    </row>
    <row r="75" spans="1:15" s="364" customFormat="1" ht="87" customHeight="1">
      <c r="A75" s="383">
        <v>64</v>
      </c>
      <c r="B75" s="169" t="s">
        <v>807</v>
      </c>
      <c r="C75" s="455" t="s">
        <v>808</v>
      </c>
      <c r="D75" s="365" t="s">
        <v>571</v>
      </c>
      <c r="E75" s="169">
        <v>1</v>
      </c>
      <c r="F75" s="455">
        <v>2.5</v>
      </c>
      <c r="G75" s="169">
        <v>1</v>
      </c>
      <c r="H75" s="455">
        <v>2.5</v>
      </c>
      <c r="I75" s="169" t="s">
        <v>483</v>
      </c>
      <c r="J75" s="169" t="s">
        <v>483</v>
      </c>
      <c r="K75" s="169" t="s">
        <v>483</v>
      </c>
      <c r="L75" s="169" t="s">
        <v>483</v>
      </c>
      <c r="M75" s="169" t="s">
        <v>946</v>
      </c>
      <c r="N75" s="169">
        <v>1</v>
      </c>
      <c r="O75" s="169" t="s">
        <v>483</v>
      </c>
    </row>
    <row r="76" spans="1:15" s="364" customFormat="1" ht="87" customHeight="1">
      <c r="A76" s="383">
        <v>65</v>
      </c>
      <c r="B76" s="169" t="s">
        <v>809</v>
      </c>
      <c r="C76" s="455" t="s">
        <v>810</v>
      </c>
      <c r="D76" s="365" t="s">
        <v>571</v>
      </c>
      <c r="E76" s="169">
        <v>1</v>
      </c>
      <c r="F76" s="455">
        <v>2</v>
      </c>
      <c r="G76" s="169">
        <v>1</v>
      </c>
      <c r="H76" s="455">
        <v>2</v>
      </c>
      <c r="I76" s="169" t="s">
        <v>483</v>
      </c>
      <c r="J76" s="169" t="s">
        <v>483</v>
      </c>
      <c r="K76" s="169" t="s">
        <v>483</v>
      </c>
      <c r="L76" s="169" t="s">
        <v>483</v>
      </c>
      <c r="M76" s="169" t="s">
        <v>946</v>
      </c>
      <c r="N76" s="169">
        <v>1</v>
      </c>
      <c r="O76" s="455">
        <v>2</v>
      </c>
    </row>
    <row r="77" spans="1:15" s="364" customFormat="1" ht="87" customHeight="1">
      <c r="A77" s="383">
        <v>66</v>
      </c>
      <c r="B77" s="169" t="s">
        <v>483</v>
      </c>
      <c r="C77" s="455" t="s">
        <v>811</v>
      </c>
      <c r="D77" s="365" t="s">
        <v>571</v>
      </c>
      <c r="E77" s="169">
        <v>1</v>
      </c>
      <c r="F77" s="455">
        <v>3.9</v>
      </c>
      <c r="G77" s="169" t="s">
        <v>483</v>
      </c>
      <c r="H77" s="455">
        <v>3.9</v>
      </c>
      <c r="I77" s="169" t="s">
        <v>483</v>
      </c>
      <c r="J77" s="169" t="s">
        <v>483</v>
      </c>
      <c r="K77" s="169" t="s">
        <v>483</v>
      </c>
      <c r="L77" s="169" t="s">
        <v>483</v>
      </c>
      <c r="M77" s="169" t="s">
        <v>483</v>
      </c>
      <c r="N77" s="169" t="s">
        <v>483</v>
      </c>
      <c r="O77" s="169" t="s">
        <v>483</v>
      </c>
    </row>
    <row r="78" spans="1:15" s="364" customFormat="1" ht="87" customHeight="1">
      <c r="A78" s="383">
        <v>67</v>
      </c>
      <c r="B78" s="169" t="s">
        <v>812</v>
      </c>
      <c r="C78" s="455" t="s">
        <v>813</v>
      </c>
      <c r="D78" s="365" t="s">
        <v>571</v>
      </c>
      <c r="E78" s="169">
        <v>1</v>
      </c>
      <c r="F78" s="455">
        <v>3.9</v>
      </c>
      <c r="G78" s="169">
        <v>1</v>
      </c>
      <c r="H78" s="455">
        <v>3.9</v>
      </c>
      <c r="I78" s="169" t="s">
        <v>483</v>
      </c>
      <c r="J78" s="169" t="s">
        <v>483</v>
      </c>
      <c r="K78" s="169" t="s">
        <v>483</v>
      </c>
      <c r="L78" s="169" t="s">
        <v>483</v>
      </c>
      <c r="M78" s="404" t="s">
        <v>572</v>
      </c>
      <c r="N78" s="169" t="s">
        <v>483</v>
      </c>
      <c r="O78" s="169" t="s">
        <v>483</v>
      </c>
    </row>
    <row r="79" spans="1:15" s="364" customFormat="1" ht="87" customHeight="1">
      <c r="A79" s="383">
        <v>68</v>
      </c>
      <c r="B79" s="169" t="s">
        <v>814</v>
      </c>
      <c r="C79" s="455" t="s">
        <v>815</v>
      </c>
      <c r="D79" s="365" t="s">
        <v>571</v>
      </c>
      <c r="E79" s="169">
        <v>1</v>
      </c>
      <c r="F79" s="455">
        <v>2.4</v>
      </c>
      <c r="G79" s="169">
        <v>1</v>
      </c>
      <c r="H79" s="455">
        <v>2.4</v>
      </c>
      <c r="I79" s="169" t="s">
        <v>483</v>
      </c>
      <c r="J79" s="169" t="s">
        <v>483</v>
      </c>
      <c r="K79" s="169" t="s">
        <v>483</v>
      </c>
      <c r="L79" s="169" t="s">
        <v>483</v>
      </c>
      <c r="M79" s="169" t="s">
        <v>948</v>
      </c>
      <c r="N79" s="169" t="s">
        <v>483</v>
      </c>
      <c r="O79" s="169" t="s">
        <v>483</v>
      </c>
    </row>
    <row r="80" spans="1:15" s="364" customFormat="1" ht="87" customHeight="1">
      <c r="A80" s="383">
        <v>69</v>
      </c>
      <c r="B80" s="169" t="s">
        <v>816</v>
      </c>
      <c r="C80" s="455" t="s">
        <v>817</v>
      </c>
      <c r="D80" s="365" t="s">
        <v>571</v>
      </c>
      <c r="E80" s="169">
        <v>1</v>
      </c>
      <c r="F80" s="455">
        <v>2.4</v>
      </c>
      <c r="G80" s="169">
        <v>1</v>
      </c>
      <c r="H80" s="455">
        <v>2.4</v>
      </c>
      <c r="I80" s="169" t="s">
        <v>483</v>
      </c>
      <c r="J80" s="169" t="s">
        <v>483</v>
      </c>
      <c r="K80" s="169" t="s">
        <v>483</v>
      </c>
      <c r="L80" s="169" t="s">
        <v>483</v>
      </c>
      <c r="M80" s="404" t="s">
        <v>572</v>
      </c>
      <c r="N80" s="169" t="s">
        <v>483</v>
      </c>
      <c r="O80" s="169" t="s">
        <v>483</v>
      </c>
    </row>
    <row r="81" spans="1:15" s="364" customFormat="1" ht="87" customHeight="1">
      <c r="A81" s="383">
        <v>70</v>
      </c>
      <c r="B81" s="169" t="s">
        <v>818</v>
      </c>
      <c r="C81" s="455" t="s">
        <v>819</v>
      </c>
      <c r="D81" s="365" t="s">
        <v>571</v>
      </c>
      <c r="E81" s="169">
        <v>1</v>
      </c>
      <c r="F81" s="455">
        <v>2.2000000000000002</v>
      </c>
      <c r="G81" s="169">
        <v>1</v>
      </c>
      <c r="H81" s="455">
        <v>2.2000000000000002</v>
      </c>
      <c r="I81" s="169" t="s">
        <v>483</v>
      </c>
      <c r="J81" s="169" t="s">
        <v>483</v>
      </c>
      <c r="K81" s="169" t="s">
        <v>483</v>
      </c>
      <c r="L81" s="169" t="s">
        <v>483</v>
      </c>
      <c r="M81" s="404" t="s">
        <v>572</v>
      </c>
      <c r="N81" s="169" t="s">
        <v>483</v>
      </c>
      <c r="O81" s="169" t="s">
        <v>483</v>
      </c>
    </row>
    <row r="82" spans="1:15" s="364" customFormat="1" ht="87" customHeight="1">
      <c r="A82" s="383">
        <v>71</v>
      </c>
      <c r="B82" s="169" t="s">
        <v>820</v>
      </c>
      <c r="C82" s="455" t="s">
        <v>821</v>
      </c>
      <c r="D82" s="365" t="s">
        <v>571</v>
      </c>
      <c r="E82" s="169">
        <v>1</v>
      </c>
      <c r="F82" s="455">
        <v>3.4</v>
      </c>
      <c r="G82" s="169">
        <v>1</v>
      </c>
      <c r="H82" s="455">
        <v>3.4</v>
      </c>
      <c r="I82" s="169" t="s">
        <v>483</v>
      </c>
      <c r="J82" s="169" t="s">
        <v>483</v>
      </c>
      <c r="K82" s="169" t="s">
        <v>483</v>
      </c>
      <c r="L82" s="169" t="s">
        <v>483</v>
      </c>
      <c r="M82" s="169" t="s">
        <v>948</v>
      </c>
      <c r="N82" s="169" t="s">
        <v>483</v>
      </c>
      <c r="O82" s="169" t="s">
        <v>483</v>
      </c>
    </row>
    <row r="83" spans="1:15" s="364" customFormat="1" ht="87" customHeight="1">
      <c r="A83" s="383">
        <v>72</v>
      </c>
      <c r="B83" s="169" t="s">
        <v>822</v>
      </c>
      <c r="C83" s="455" t="s">
        <v>823</v>
      </c>
      <c r="D83" s="365" t="s">
        <v>571</v>
      </c>
      <c r="E83" s="169">
        <v>1</v>
      </c>
      <c r="F83" s="455">
        <v>3.3</v>
      </c>
      <c r="G83" s="169">
        <v>1</v>
      </c>
      <c r="H83" s="455">
        <v>3.3</v>
      </c>
      <c r="I83" s="169" t="s">
        <v>483</v>
      </c>
      <c r="J83" s="169" t="s">
        <v>483</v>
      </c>
      <c r="K83" s="169" t="s">
        <v>483</v>
      </c>
      <c r="L83" s="169" t="s">
        <v>483</v>
      </c>
      <c r="M83" s="169" t="s">
        <v>946</v>
      </c>
      <c r="N83" s="169" t="s">
        <v>483</v>
      </c>
      <c r="O83" s="455">
        <v>3.3</v>
      </c>
    </row>
    <row r="84" spans="1:15" s="364" customFormat="1" ht="87" customHeight="1">
      <c r="A84" s="383">
        <v>73</v>
      </c>
      <c r="B84" s="169" t="s">
        <v>824</v>
      </c>
      <c r="C84" s="455" t="s">
        <v>825</v>
      </c>
      <c r="D84" s="365" t="s">
        <v>571</v>
      </c>
      <c r="E84" s="169">
        <v>1</v>
      </c>
      <c r="F84" s="455">
        <v>2.1</v>
      </c>
      <c r="G84" s="169">
        <v>1</v>
      </c>
      <c r="H84" s="455">
        <v>2.1</v>
      </c>
      <c r="I84" s="169" t="s">
        <v>483</v>
      </c>
      <c r="J84" s="169" t="s">
        <v>483</v>
      </c>
      <c r="K84" s="169" t="s">
        <v>483</v>
      </c>
      <c r="L84" s="169" t="s">
        <v>483</v>
      </c>
      <c r="M84" s="404" t="s">
        <v>572</v>
      </c>
      <c r="N84" s="169" t="s">
        <v>483</v>
      </c>
      <c r="O84" s="169" t="s">
        <v>483</v>
      </c>
    </row>
    <row r="85" spans="1:15" s="364" customFormat="1" ht="87" customHeight="1">
      <c r="A85" s="383">
        <v>74</v>
      </c>
      <c r="B85" s="169" t="s">
        <v>826</v>
      </c>
      <c r="C85" s="455" t="s">
        <v>827</v>
      </c>
      <c r="D85" s="365" t="s">
        <v>571</v>
      </c>
      <c r="E85" s="169">
        <v>1</v>
      </c>
      <c r="F85" s="455">
        <v>2.2000000000000002</v>
      </c>
      <c r="G85" s="169">
        <v>1</v>
      </c>
      <c r="H85" s="455">
        <v>2.2000000000000002</v>
      </c>
      <c r="I85" s="169" t="s">
        <v>483</v>
      </c>
      <c r="J85" s="169" t="s">
        <v>483</v>
      </c>
      <c r="K85" s="169" t="s">
        <v>483</v>
      </c>
      <c r="L85" s="169" t="s">
        <v>483</v>
      </c>
      <c r="M85" s="404" t="s">
        <v>572</v>
      </c>
      <c r="N85" s="169" t="s">
        <v>483</v>
      </c>
      <c r="O85" s="169" t="s">
        <v>483</v>
      </c>
    </row>
    <row r="86" spans="1:15" s="364" customFormat="1" ht="87" customHeight="1">
      <c r="A86" s="383">
        <v>75</v>
      </c>
      <c r="B86" s="169" t="s">
        <v>828</v>
      </c>
      <c r="C86" s="455" t="s">
        <v>829</v>
      </c>
      <c r="D86" s="365" t="s">
        <v>571</v>
      </c>
      <c r="E86" s="169">
        <v>1</v>
      </c>
      <c r="F86" s="455">
        <v>2.1</v>
      </c>
      <c r="G86" s="169">
        <v>1</v>
      </c>
      <c r="H86" s="455">
        <v>2.1</v>
      </c>
      <c r="I86" s="169" t="s">
        <v>483</v>
      </c>
      <c r="J86" s="169" t="s">
        <v>483</v>
      </c>
      <c r="K86" s="169" t="s">
        <v>483</v>
      </c>
      <c r="L86" s="169" t="s">
        <v>483</v>
      </c>
      <c r="M86" s="404" t="s">
        <v>572</v>
      </c>
      <c r="N86" s="169" t="s">
        <v>483</v>
      </c>
      <c r="O86" s="169" t="s">
        <v>483</v>
      </c>
    </row>
    <row r="87" spans="1:15" s="364" customFormat="1" ht="87" customHeight="1">
      <c r="A87" s="383">
        <v>76</v>
      </c>
      <c r="B87" s="169" t="s">
        <v>830</v>
      </c>
      <c r="C87" s="455" t="s">
        <v>831</v>
      </c>
      <c r="D87" s="365" t="s">
        <v>571</v>
      </c>
      <c r="E87" s="169">
        <v>1</v>
      </c>
      <c r="F87" s="455">
        <v>6.4</v>
      </c>
      <c r="G87" s="169">
        <v>1</v>
      </c>
      <c r="H87" s="455">
        <v>6.4</v>
      </c>
      <c r="I87" s="169" t="s">
        <v>483</v>
      </c>
      <c r="J87" s="169" t="s">
        <v>483</v>
      </c>
      <c r="K87" s="169" t="s">
        <v>483</v>
      </c>
      <c r="L87" s="169" t="s">
        <v>483</v>
      </c>
      <c r="M87" s="404" t="s">
        <v>572</v>
      </c>
      <c r="N87" s="169" t="s">
        <v>483</v>
      </c>
      <c r="O87" s="169" t="s">
        <v>483</v>
      </c>
    </row>
    <row r="88" spans="1:15" s="364" customFormat="1" ht="87" customHeight="1">
      <c r="A88" s="383">
        <v>77</v>
      </c>
      <c r="B88" s="169" t="s">
        <v>832</v>
      </c>
      <c r="C88" s="455" t="s">
        <v>833</v>
      </c>
      <c r="D88" s="365" t="s">
        <v>571</v>
      </c>
      <c r="E88" s="169">
        <v>1</v>
      </c>
      <c r="F88" s="455">
        <v>2.9</v>
      </c>
      <c r="G88" s="169">
        <v>1</v>
      </c>
      <c r="H88" s="455">
        <v>2.9</v>
      </c>
      <c r="I88" s="169" t="s">
        <v>483</v>
      </c>
      <c r="J88" s="169" t="s">
        <v>483</v>
      </c>
      <c r="K88" s="169" t="s">
        <v>483</v>
      </c>
      <c r="L88" s="169" t="s">
        <v>483</v>
      </c>
      <c r="M88" s="404" t="s">
        <v>572</v>
      </c>
      <c r="N88" s="169" t="s">
        <v>483</v>
      </c>
      <c r="O88" s="169" t="s">
        <v>483</v>
      </c>
    </row>
    <row r="89" spans="1:15" s="364" customFormat="1" ht="87" customHeight="1">
      <c r="A89" s="383">
        <v>78</v>
      </c>
      <c r="B89" s="169" t="s">
        <v>834</v>
      </c>
      <c r="C89" s="455" t="s">
        <v>835</v>
      </c>
      <c r="D89" s="365" t="s">
        <v>571</v>
      </c>
      <c r="E89" s="169">
        <v>1</v>
      </c>
      <c r="F89" s="455">
        <v>14.5</v>
      </c>
      <c r="G89" s="169">
        <v>1</v>
      </c>
      <c r="H89" s="455">
        <v>14.5</v>
      </c>
      <c r="I89" s="169" t="s">
        <v>483</v>
      </c>
      <c r="J89" s="169" t="s">
        <v>483</v>
      </c>
      <c r="K89" s="169" t="s">
        <v>483</v>
      </c>
      <c r="L89" s="169" t="s">
        <v>483</v>
      </c>
      <c r="M89" s="404" t="s">
        <v>572</v>
      </c>
      <c r="N89" s="169" t="s">
        <v>483</v>
      </c>
      <c r="O89" s="169" t="s">
        <v>483</v>
      </c>
    </row>
    <row r="90" spans="1:15" s="364" customFormat="1" ht="87" customHeight="1">
      <c r="A90" s="383">
        <v>79</v>
      </c>
      <c r="B90" s="169" t="s">
        <v>836</v>
      </c>
      <c r="C90" s="455" t="s">
        <v>949</v>
      </c>
      <c r="D90" s="365" t="s">
        <v>571</v>
      </c>
      <c r="E90" s="169">
        <v>1</v>
      </c>
      <c r="F90" s="455">
        <v>12.1</v>
      </c>
      <c r="G90" s="169">
        <v>1</v>
      </c>
      <c r="H90" s="455">
        <v>12.1</v>
      </c>
      <c r="I90" s="169" t="s">
        <v>483</v>
      </c>
      <c r="J90" s="169" t="s">
        <v>483</v>
      </c>
      <c r="K90" s="169" t="s">
        <v>483</v>
      </c>
      <c r="L90" s="169" t="s">
        <v>483</v>
      </c>
      <c r="M90" s="404" t="s">
        <v>572</v>
      </c>
      <c r="N90" s="169" t="s">
        <v>483</v>
      </c>
      <c r="O90" s="169" t="s">
        <v>483</v>
      </c>
    </row>
    <row r="91" spans="1:15" s="364" customFormat="1" ht="87" customHeight="1">
      <c r="A91" s="383">
        <v>80</v>
      </c>
      <c r="B91" s="169" t="s">
        <v>837</v>
      </c>
      <c r="C91" s="455" t="s">
        <v>838</v>
      </c>
      <c r="D91" s="365" t="s">
        <v>571</v>
      </c>
      <c r="E91" s="169">
        <v>1</v>
      </c>
      <c r="F91" s="455">
        <v>28.1</v>
      </c>
      <c r="G91" s="169">
        <v>1</v>
      </c>
      <c r="H91" s="455">
        <v>28.1</v>
      </c>
      <c r="I91" s="169" t="s">
        <v>483</v>
      </c>
      <c r="J91" s="169" t="s">
        <v>483</v>
      </c>
      <c r="K91" s="169" t="s">
        <v>483</v>
      </c>
      <c r="L91" s="169" t="s">
        <v>483</v>
      </c>
      <c r="M91" s="404" t="s">
        <v>572</v>
      </c>
      <c r="N91" s="169" t="s">
        <v>483</v>
      </c>
      <c r="O91" s="169" t="s">
        <v>483</v>
      </c>
    </row>
    <row r="92" spans="1:15" s="364" customFormat="1" ht="87" customHeight="1">
      <c r="A92" s="383">
        <v>81</v>
      </c>
      <c r="B92" s="169" t="s">
        <v>839</v>
      </c>
      <c r="C92" s="455" t="s">
        <v>840</v>
      </c>
      <c r="D92" s="365" t="s">
        <v>571</v>
      </c>
      <c r="E92" s="169">
        <v>1</v>
      </c>
      <c r="F92" s="455">
        <v>5.0999999999999996</v>
      </c>
      <c r="G92" s="169">
        <v>1</v>
      </c>
      <c r="H92" s="455">
        <v>5.0999999999999996</v>
      </c>
      <c r="I92" s="169" t="s">
        <v>483</v>
      </c>
      <c r="J92" s="169" t="s">
        <v>483</v>
      </c>
      <c r="K92" s="169" t="s">
        <v>483</v>
      </c>
      <c r="L92" s="169" t="s">
        <v>483</v>
      </c>
      <c r="M92" s="404" t="s">
        <v>572</v>
      </c>
      <c r="N92" s="169" t="s">
        <v>483</v>
      </c>
      <c r="O92" s="169" t="s">
        <v>483</v>
      </c>
    </row>
    <row r="93" spans="1:15" s="364" customFormat="1" ht="87" customHeight="1">
      <c r="A93" s="383">
        <v>82</v>
      </c>
      <c r="B93" s="169" t="s">
        <v>841</v>
      </c>
      <c r="C93" s="455" t="s">
        <v>842</v>
      </c>
      <c r="D93" s="365" t="s">
        <v>571</v>
      </c>
      <c r="E93" s="169">
        <v>1</v>
      </c>
      <c r="F93" s="455">
        <v>15.1</v>
      </c>
      <c r="G93" s="169">
        <v>1</v>
      </c>
      <c r="H93" s="455">
        <v>15.1</v>
      </c>
      <c r="I93" s="169" t="s">
        <v>483</v>
      </c>
      <c r="J93" s="169" t="s">
        <v>483</v>
      </c>
      <c r="K93" s="169" t="s">
        <v>483</v>
      </c>
      <c r="L93" s="169" t="s">
        <v>483</v>
      </c>
      <c r="M93" s="404" t="s">
        <v>950</v>
      </c>
      <c r="N93" s="169" t="s">
        <v>483</v>
      </c>
      <c r="O93" s="169" t="s">
        <v>483</v>
      </c>
    </row>
    <row r="94" spans="1:15" s="364" customFormat="1" ht="87" customHeight="1">
      <c r="A94" s="383">
        <v>83</v>
      </c>
      <c r="B94" s="169" t="s">
        <v>843</v>
      </c>
      <c r="C94" s="455" t="s">
        <v>844</v>
      </c>
      <c r="D94" s="365" t="s">
        <v>571</v>
      </c>
      <c r="E94" s="169">
        <v>1</v>
      </c>
      <c r="F94" s="455">
        <v>5.8</v>
      </c>
      <c r="G94" s="169">
        <v>1</v>
      </c>
      <c r="H94" s="455">
        <v>5.8</v>
      </c>
      <c r="I94" s="169" t="s">
        <v>483</v>
      </c>
      <c r="J94" s="169" t="s">
        <v>483</v>
      </c>
      <c r="K94" s="169" t="s">
        <v>483</v>
      </c>
      <c r="L94" s="169" t="s">
        <v>483</v>
      </c>
      <c r="M94" s="404" t="s">
        <v>572</v>
      </c>
      <c r="N94" s="169" t="s">
        <v>483</v>
      </c>
      <c r="O94" s="169" t="s">
        <v>483</v>
      </c>
    </row>
    <row r="95" spans="1:15" s="364" customFormat="1" ht="87" customHeight="1">
      <c r="A95" s="383">
        <v>84</v>
      </c>
      <c r="B95" s="169" t="s">
        <v>845</v>
      </c>
      <c r="C95" s="455" t="s">
        <v>846</v>
      </c>
      <c r="D95" s="365" t="s">
        <v>571</v>
      </c>
      <c r="E95" s="169">
        <v>1</v>
      </c>
      <c r="F95" s="455">
        <v>6.3</v>
      </c>
      <c r="G95" s="169">
        <v>1</v>
      </c>
      <c r="H95" s="455">
        <v>6.3</v>
      </c>
      <c r="I95" s="169" t="s">
        <v>483</v>
      </c>
      <c r="J95" s="169" t="s">
        <v>483</v>
      </c>
      <c r="K95" s="169" t="s">
        <v>483</v>
      </c>
      <c r="L95" s="169" t="s">
        <v>483</v>
      </c>
      <c r="M95" s="404" t="s">
        <v>572</v>
      </c>
      <c r="N95" s="169" t="s">
        <v>483</v>
      </c>
      <c r="O95" s="169" t="s">
        <v>483</v>
      </c>
    </row>
    <row r="96" spans="1:15" s="364" customFormat="1" ht="87" customHeight="1">
      <c r="A96" s="383">
        <v>85</v>
      </c>
      <c r="B96" s="169" t="s">
        <v>847</v>
      </c>
      <c r="C96" s="455" t="s">
        <v>848</v>
      </c>
      <c r="D96" s="365" t="s">
        <v>571</v>
      </c>
      <c r="E96" s="169">
        <v>1</v>
      </c>
      <c r="F96" s="455">
        <v>3.4</v>
      </c>
      <c r="G96" s="169">
        <v>1</v>
      </c>
      <c r="H96" s="455">
        <v>3.4</v>
      </c>
      <c r="I96" s="169" t="s">
        <v>483</v>
      </c>
      <c r="J96" s="169" t="s">
        <v>483</v>
      </c>
      <c r="K96" s="169" t="s">
        <v>483</v>
      </c>
      <c r="L96" s="169" t="s">
        <v>483</v>
      </c>
      <c r="M96" s="404" t="s">
        <v>572</v>
      </c>
      <c r="N96" s="169" t="s">
        <v>483</v>
      </c>
      <c r="O96" s="169" t="s">
        <v>483</v>
      </c>
    </row>
    <row r="97" spans="1:15" s="364" customFormat="1" ht="87" customHeight="1">
      <c r="A97" s="383">
        <v>86</v>
      </c>
      <c r="B97" s="169" t="s">
        <v>849</v>
      </c>
      <c r="C97" s="455" t="s">
        <v>850</v>
      </c>
      <c r="D97" s="365" t="s">
        <v>571</v>
      </c>
      <c r="E97" s="169">
        <v>1</v>
      </c>
      <c r="F97" s="455">
        <v>2.1</v>
      </c>
      <c r="G97" s="169">
        <v>1</v>
      </c>
      <c r="H97" s="455">
        <v>2.1</v>
      </c>
      <c r="I97" s="169" t="s">
        <v>483</v>
      </c>
      <c r="J97" s="169" t="s">
        <v>483</v>
      </c>
      <c r="K97" s="169" t="s">
        <v>483</v>
      </c>
      <c r="L97" s="169" t="s">
        <v>483</v>
      </c>
      <c r="M97" s="404" t="s">
        <v>572</v>
      </c>
      <c r="N97" s="169" t="s">
        <v>483</v>
      </c>
      <c r="O97" s="169" t="s">
        <v>483</v>
      </c>
    </row>
    <row r="98" spans="1:15" s="364" customFormat="1" ht="87" customHeight="1">
      <c r="A98" s="383">
        <v>87</v>
      </c>
      <c r="B98" s="169" t="s">
        <v>851</v>
      </c>
      <c r="C98" s="455" t="s">
        <v>852</v>
      </c>
      <c r="D98" s="365" t="s">
        <v>571</v>
      </c>
      <c r="E98" s="169">
        <v>1</v>
      </c>
      <c r="F98" s="455">
        <v>4.3</v>
      </c>
      <c r="G98" s="169">
        <v>1</v>
      </c>
      <c r="H98" s="455">
        <v>4.3</v>
      </c>
      <c r="I98" s="169" t="s">
        <v>483</v>
      </c>
      <c r="J98" s="169" t="s">
        <v>483</v>
      </c>
      <c r="K98" s="169" t="s">
        <v>483</v>
      </c>
      <c r="L98" s="169" t="s">
        <v>483</v>
      </c>
      <c r="M98" s="404" t="s">
        <v>572</v>
      </c>
      <c r="N98" s="169" t="s">
        <v>483</v>
      </c>
      <c r="O98" s="169" t="s">
        <v>483</v>
      </c>
    </row>
    <row r="99" spans="1:15" s="364" customFormat="1" ht="87" customHeight="1">
      <c r="A99" s="383">
        <v>88</v>
      </c>
      <c r="B99" s="169" t="s">
        <v>853</v>
      </c>
      <c r="C99" s="455" t="s">
        <v>854</v>
      </c>
      <c r="D99" s="365" t="s">
        <v>571</v>
      </c>
      <c r="E99" s="169">
        <v>1</v>
      </c>
      <c r="F99" s="455">
        <v>3.2</v>
      </c>
      <c r="G99" s="169">
        <v>1</v>
      </c>
      <c r="H99" s="455">
        <v>3.2</v>
      </c>
      <c r="I99" s="169" t="s">
        <v>483</v>
      </c>
      <c r="J99" s="169" t="s">
        <v>483</v>
      </c>
      <c r="K99" s="169" t="s">
        <v>483</v>
      </c>
      <c r="L99" s="169" t="s">
        <v>483</v>
      </c>
      <c r="M99" s="404" t="s">
        <v>572</v>
      </c>
      <c r="N99" s="169" t="s">
        <v>483</v>
      </c>
      <c r="O99" s="169" t="s">
        <v>483</v>
      </c>
    </row>
    <row r="100" spans="1:15" s="364" customFormat="1" ht="87" customHeight="1">
      <c r="A100" s="383">
        <v>89</v>
      </c>
      <c r="B100" s="534" t="s">
        <v>951</v>
      </c>
      <c r="C100" s="535" t="s">
        <v>952</v>
      </c>
      <c r="D100" s="536" t="s">
        <v>571</v>
      </c>
      <c r="E100" s="169">
        <v>1</v>
      </c>
      <c r="F100" s="455">
        <v>5.0999999999999996</v>
      </c>
      <c r="G100" s="169">
        <v>1</v>
      </c>
      <c r="H100" s="455">
        <v>5.0999999999999996</v>
      </c>
      <c r="I100" s="169" t="s">
        <v>483</v>
      </c>
      <c r="J100" s="169" t="s">
        <v>483</v>
      </c>
      <c r="K100" s="169" t="s">
        <v>483</v>
      </c>
      <c r="L100" s="169" t="s">
        <v>483</v>
      </c>
      <c r="M100" s="404" t="s">
        <v>572</v>
      </c>
      <c r="N100" s="169" t="s">
        <v>483</v>
      </c>
      <c r="O100" s="169" t="s">
        <v>483</v>
      </c>
    </row>
    <row r="101" spans="1:15" s="364" customFormat="1" ht="87" customHeight="1">
      <c r="A101" s="383">
        <v>90</v>
      </c>
      <c r="B101" s="537" t="s">
        <v>953</v>
      </c>
      <c r="C101" s="538" t="s">
        <v>954</v>
      </c>
      <c r="D101" s="536" t="s">
        <v>571</v>
      </c>
      <c r="E101" s="169">
        <v>1</v>
      </c>
      <c r="F101" s="455" t="s">
        <v>955</v>
      </c>
      <c r="G101" s="169">
        <v>1</v>
      </c>
      <c r="H101" s="455" t="s">
        <v>955</v>
      </c>
      <c r="I101" s="169" t="s">
        <v>483</v>
      </c>
      <c r="J101" s="169" t="s">
        <v>483</v>
      </c>
      <c r="K101" s="169" t="s">
        <v>483</v>
      </c>
      <c r="L101" s="169" t="s">
        <v>483</v>
      </c>
      <c r="M101" s="404" t="s">
        <v>572</v>
      </c>
      <c r="N101" s="169" t="s">
        <v>483</v>
      </c>
      <c r="O101" s="169" t="s">
        <v>483</v>
      </c>
    </row>
    <row r="102" spans="1:15" s="364" customFormat="1" ht="87" customHeight="1">
      <c r="A102" s="383">
        <v>91</v>
      </c>
      <c r="B102" s="537" t="s">
        <v>956</v>
      </c>
      <c r="C102" s="539" t="s">
        <v>957</v>
      </c>
      <c r="D102" s="536" t="s">
        <v>571</v>
      </c>
      <c r="E102" s="169">
        <v>1</v>
      </c>
      <c r="F102" s="455" t="s">
        <v>958</v>
      </c>
      <c r="G102" s="169">
        <v>1</v>
      </c>
      <c r="H102" s="455" t="s">
        <v>958</v>
      </c>
      <c r="I102" s="169" t="s">
        <v>483</v>
      </c>
      <c r="J102" s="169" t="s">
        <v>483</v>
      </c>
      <c r="K102" s="169" t="s">
        <v>483</v>
      </c>
      <c r="L102" s="169" t="s">
        <v>483</v>
      </c>
      <c r="M102" s="404" t="s">
        <v>572</v>
      </c>
      <c r="N102" s="169" t="s">
        <v>483</v>
      </c>
      <c r="O102" s="169" t="s">
        <v>483</v>
      </c>
    </row>
    <row r="103" spans="1:15" s="364" customFormat="1" ht="87" customHeight="1">
      <c r="A103" s="383">
        <v>92</v>
      </c>
      <c r="B103" s="537" t="s">
        <v>959</v>
      </c>
      <c r="C103" s="538" t="s">
        <v>960</v>
      </c>
      <c r="D103" s="536" t="s">
        <v>571</v>
      </c>
      <c r="E103" s="169">
        <v>1</v>
      </c>
      <c r="F103" s="455" t="s">
        <v>961</v>
      </c>
      <c r="G103" s="169">
        <v>1</v>
      </c>
      <c r="H103" s="455" t="s">
        <v>961</v>
      </c>
      <c r="I103" s="169" t="s">
        <v>483</v>
      </c>
      <c r="J103" s="169" t="s">
        <v>483</v>
      </c>
      <c r="K103" s="169" t="s">
        <v>483</v>
      </c>
      <c r="L103" s="169" t="s">
        <v>483</v>
      </c>
      <c r="M103" s="404" t="s">
        <v>572</v>
      </c>
      <c r="N103" s="169" t="s">
        <v>483</v>
      </c>
      <c r="O103" s="169" t="s">
        <v>483</v>
      </c>
    </row>
    <row r="104" spans="1:15" s="364" customFormat="1" ht="87" customHeight="1">
      <c r="A104" s="383">
        <v>93</v>
      </c>
      <c r="B104" s="537" t="s">
        <v>962</v>
      </c>
      <c r="C104" s="539" t="s">
        <v>963</v>
      </c>
      <c r="D104" s="536" t="s">
        <v>571</v>
      </c>
      <c r="E104" s="169">
        <v>1</v>
      </c>
      <c r="F104" s="455" t="s">
        <v>964</v>
      </c>
      <c r="G104" s="169">
        <v>1</v>
      </c>
      <c r="H104" s="455" t="s">
        <v>964</v>
      </c>
      <c r="I104" s="169" t="s">
        <v>483</v>
      </c>
      <c r="J104" s="169" t="s">
        <v>483</v>
      </c>
      <c r="K104" s="169" t="s">
        <v>483</v>
      </c>
      <c r="L104" s="169" t="s">
        <v>483</v>
      </c>
      <c r="M104" s="404" t="s">
        <v>572</v>
      </c>
      <c r="N104" s="169" t="s">
        <v>483</v>
      </c>
      <c r="O104" s="169" t="s">
        <v>483</v>
      </c>
    </row>
    <row r="105" spans="1:15" s="364" customFormat="1" ht="87" customHeight="1">
      <c r="A105" s="383">
        <v>94</v>
      </c>
      <c r="B105" s="537" t="s">
        <v>965</v>
      </c>
      <c r="C105" s="538" t="s">
        <v>966</v>
      </c>
      <c r="D105" s="536" t="s">
        <v>571</v>
      </c>
      <c r="E105" s="169">
        <v>1</v>
      </c>
      <c r="F105" s="455" t="s">
        <v>967</v>
      </c>
      <c r="G105" s="169">
        <v>1</v>
      </c>
      <c r="H105" s="455" t="s">
        <v>967</v>
      </c>
      <c r="I105" s="169" t="s">
        <v>483</v>
      </c>
      <c r="J105" s="169" t="s">
        <v>483</v>
      </c>
      <c r="K105" s="169" t="s">
        <v>483</v>
      </c>
      <c r="L105" s="169" t="s">
        <v>483</v>
      </c>
      <c r="M105" s="404" t="s">
        <v>572</v>
      </c>
      <c r="N105" s="169" t="s">
        <v>483</v>
      </c>
      <c r="O105" s="169" t="s">
        <v>483</v>
      </c>
    </row>
    <row r="106" spans="1:15" s="364" customFormat="1" ht="87" customHeight="1">
      <c r="A106" s="383">
        <v>95</v>
      </c>
      <c r="B106" s="537" t="s">
        <v>968</v>
      </c>
      <c r="C106" s="539" t="s">
        <v>969</v>
      </c>
      <c r="D106" s="536" t="s">
        <v>571</v>
      </c>
      <c r="E106" s="169">
        <v>1</v>
      </c>
      <c r="F106" s="455" t="s">
        <v>970</v>
      </c>
      <c r="G106" s="169">
        <v>1</v>
      </c>
      <c r="H106" s="455" t="s">
        <v>970</v>
      </c>
      <c r="I106" s="169" t="s">
        <v>483</v>
      </c>
      <c r="J106" s="169" t="s">
        <v>483</v>
      </c>
      <c r="K106" s="169" t="s">
        <v>483</v>
      </c>
      <c r="L106" s="169" t="s">
        <v>483</v>
      </c>
      <c r="M106" s="404" t="s">
        <v>572</v>
      </c>
      <c r="N106" s="169" t="s">
        <v>483</v>
      </c>
      <c r="O106" s="169" t="s">
        <v>483</v>
      </c>
    </row>
    <row r="107" spans="1:15" s="364" customFormat="1" ht="87" customHeight="1">
      <c r="A107" s="383">
        <v>96</v>
      </c>
      <c r="B107" s="537" t="s">
        <v>971</v>
      </c>
      <c r="C107" s="538" t="s">
        <v>972</v>
      </c>
      <c r="D107" s="536" t="s">
        <v>571</v>
      </c>
      <c r="E107" s="169">
        <v>1</v>
      </c>
      <c r="F107" s="455" t="s">
        <v>973</v>
      </c>
      <c r="G107" s="169">
        <v>1</v>
      </c>
      <c r="H107" s="455" t="s">
        <v>973</v>
      </c>
      <c r="I107" s="169" t="s">
        <v>483</v>
      </c>
      <c r="J107" s="169" t="s">
        <v>483</v>
      </c>
      <c r="K107" s="169" t="s">
        <v>483</v>
      </c>
      <c r="L107" s="169" t="s">
        <v>483</v>
      </c>
      <c r="M107" s="404" t="s">
        <v>946</v>
      </c>
      <c r="N107" s="169">
        <v>1</v>
      </c>
      <c r="O107" s="455" t="s">
        <v>973</v>
      </c>
    </row>
    <row r="108" spans="1:15" s="364" customFormat="1" ht="87" customHeight="1">
      <c r="A108" s="383">
        <v>97</v>
      </c>
      <c r="B108" s="537" t="s">
        <v>974</v>
      </c>
      <c r="C108" s="539" t="s">
        <v>975</v>
      </c>
      <c r="D108" s="536" t="s">
        <v>571</v>
      </c>
      <c r="E108" s="169">
        <v>1</v>
      </c>
      <c r="F108" s="455" t="s">
        <v>958</v>
      </c>
      <c r="G108" s="169">
        <v>1</v>
      </c>
      <c r="H108" s="455" t="s">
        <v>958</v>
      </c>
      <c r="I108" s="169" t="s">
        <v>483</v>
      </c>
      <c r="J108" s="169" t="s">
        <v>483</v>
      </c>
      <c r="K108" s="169" t="s">
        <v>483</v>
      </c>
      <c r="L108" s="169" t="s">
        <v>483</v>
      </c>
      <c r="M108" s="404" t="s">
        <v>572</v>
      </c>
      <c r="N108" s="169" t="s">
        <v>483</v>
      </c>
      <c r="O108" s="169" t="s">
        <v>483</v>
      </c>
    </row>
    <row r="109" spans="1:15" s="364" customFormat="1" ht="87" customHeight="1">
      <c r="A109" s="383">
        <v>98</v>
      </c>
      <c r="B109" s="169" t="s">
        <v>483</v>
      </c>
      <c r="C109" s="538" t="s">
        <v>976</v>
      </c>
      <c r="D109" s="536" t="s">
        <v>571</v>
      </c>
      <c r="E109" s="169">
        <v>1</v>
      </c>
      <c r="F109" s="455" t="s">
        <v>973</v>
      </c>
      <c r="G109" s="169">
        <v>1</v>
      </c>
      <c r="H109" s="455" t="s">
        <v>973</v>
      </c>
      <c r="I109" s="169" t="s">
        <v>483</v>
      </c>
      <c r="J109" s="169" t="s">
        <v>483</v>
      </c>
      <c r="K109" s="169" t="s">
        <v>483</v>
      </c>
      <c r="L109" s="169" t="s">
        <v>483</v>
      </c>
      <c r="M109" s="404" t="s">
        <v>977</v>
      </c>
      <c r="N109" s="169" t="s">
        <v>483</v>
      </c>
      <c r="O109" s="169" t="s">
        <v>483</v>
      </c>
    </row>
    <row r="110" spans="1:15" s="364" customFormat="1" ht="87" customHeight="1">
      <c r="A110" s="383">
        <v>99</v>
      </c>
      <c r="B110" s="169" t="s">
        <v>483</v>
      </c>
      <c r="C110" s="539" t="s">
        <v>978</v>
      </c>
      <c r="D110" s="536" t="s">
        <v>571</v>
      </c>
      <c r="E110" s="169">
        <v>1</v>
      </c>
      <c r="F110" s="455" t="s">
        <v>979</v>
      </c>
      <c r="G110" s="169">
        <v>1</v>
      </c>
      <c r="H110" s="455" t="s">
        <v>979</v>
      </c>
      <c r="I110" s="169" t="s">
        <v>483</v>
      </c>
      <c r="J110" s="169" t="s">
        <v>483</v>
      </c>
      <c r="K110" s="169" t="s">
        <v>483</v>
      </c>
      <c r="L110" s="169" t="s">
        <v>483</v>
      </c>
      <c r="M110" s="404" t="s">
        <v>977</v>
      </c>
      <c r="N110" s="169" t="s">
        <v>483</v>
      </c>
      <c r="O110" s="169" t="s">
        <v>483</v>
      </c>
    </row>
    <row r="111" spans="1:15" s="364" customFormat="1" ht="87" customHeight="1">
      <c r="A111" s="383">
        <v>100</v>
      </c>
      <c r="B111" s="537" t="s">
        <v>980</v>
      </c>
      <c r="C111" s="538" t="s">
        <v>981</v>
      </c>
      <c r="D111" s="536" t="s">
        <v>571</v>
      </c>
      <c r="E111" s="169">
        <v>1</v>
      </c>
      <c r="F111" s="455" t="s">
        <v>970</v>
      </c>
      <c r="G111" s="169">
        <v>1</v>
      </c>
      <c r="H111" s="455" t="s">
        <v>970</v>
      </c>
      <c r="I111" s="169" t="s">
        <v>483</v>
      </c>
      <c r="J111" s="169" t="s">
        <v>483</v>
      </c>
      <c r="K111" s="169" t="s">
        <v>483</v>
      </c>
      <c r="L111" s="169" t="s">
        <v>483</v>
      </c>
      <c r="M111" s="404" t="s">
        <v>572</v>
      </c>
      <c r="N111" s="169" t="s">
        <v>483</v>
      </c>
      <c r="O111" s="169" t="s">
        <v>483</v>
      </c>
    </row>
    <row r="112" spans="1:15" s="364" customFormat="1" ht="87" customHeight="1">
      <c r="A112" s="383">
        <v>101</v>
      </c>
      <c r="B112" s="169" t="s">
        <v>483</v>
      </c>
      <c r="C112" s="539" t="s">
        <v>982</v>
      </c>
      <c r="D112" s="536" t="s">
        <v>571</v>
      </c>
      <c r="E112" s="169">
        <v>1</v>
      </c>
      <c r="F112" s="455" t="s">
        <v>983</v>
      </c>
      <c r="G112" s="169">
        <v>1</v>
      </c>
      <c r="H112" s="455" t="s">
        <v>983</v>
      </c>
      <c r="I112" s="169" t="s">
        <v>483</v>
      </c>
      <c r="J112" s="169" t="s">
        <v>483</v>
      </c>
      <c r="K112" s="169" t="s">
        <v>483</v>
      </c>
      <c r="L112" s="169" t="s">
        <v>483</v>
      </c>
      <c r="M112" s="404" t="s">
        <v>977</v>
      </c>
      <c r="N112" s="169" t="s">
        <v>483</v>
      </c>
      <c r="O112" s="169" t="s">
        <v>483</v>
      </c>
    </row>
    <row r="113" spans="1:15" s="364" customFormat="1" ht="87" customHeight="1">
      <c r="A113" s="383">
        <v>102</v>
      </c>
      <c r="B113" s="169" t="s">
        <v>483</v>
      </c>
      <c r="C113" s="538" t="s">
        <v>984</v>
      </c>
      <c r="D113" s="536" t="s">
        <v>571</v>
      </c>
      <c r="E113" s="169">
        <v>1</v>
      </c>
      <c r="F113" s="455" t="s">
        <v>955</v>
      </c>
      <c r="G113" s="169">
        <v>1</v>
      </c>
      <c r="H113" s="455" t="s">
        <v>955</v>
      </c>
      <c r="I113" s="169" t="s">
        <v>483</v>
      </c>
      <c r="J113" s="169" t="s">
        <v>483</v>
      </c>
      <c r="K113" s="169" t="s">
        <v>483</v>
      </c>
      <c r="L113" s="169" t="s">
        <v>483</v>
      </c>
      <c r="M113" s="404" t="s">
        <v>977</v>
      </c>
      <c r="N113" s="169"/>
      <c r="O113" s="169"/>
    </row>
    <row r="114" spans="1:15" s="364" customFormat="1" ht="87" customHeight="1">
      <c r="A114" s="383">
        <v>103</v>
      </c>
      <c r="B114" s="169" t="s">
        <v>483</v>
      </c>
      <c r="C114" s="539" t="s">
        <v>985</v>
      </c>
      <c r="D114" s="536" t="s">
        <v>571</v>
      </c>
      <c r="E114" s="169">
        <v>1</v>
      </c>
      <c r="F114" s="455" t="s">
        <v>979</v>
      </c>
      <c r="G114" s="169">
        <v>1</v>
      </c>
      <c r="H114" s="455" t="s">
        <v>979</v>
      </c>
      <c r="I114" s="169" t="s">
        <v>483</v>
      </c>
      <c r="J114" s="169" t="s">
        <v>483</v>
      </c>
      <c r="K114" s="169" t="s">
        <v>483</v>
      </c>
      <c r="L114" s="169" t="s">
        <v>483</v>
      </c>
      <c r="M114" s="404" t="s">
        <v>977</v>
      </c>
      <c r="N114" s="169"/>
      <c r="O114" s="169"/>
    </row>
    <row r="115" spans="1:15" s="364" customFormat="1" ht="87" customHeight="1">
      <c r="A115" s="383">
        <v>104</v>
      </c>
      <c r="B115" s="169" t="s">
        <v>483</v>
      </c>
      <c r="C115" s="538" t="s">
        <v>986</v>
      </c>
      <c r="D115" s="536" t="s">
        <v>571</v>
      </c>
      <c r="E115" s="169">
        <v>1</v>
      </c>
      <c r="F115" s="455" t="s">
        <v>987</v>
      </c>
      <c r="G115" s="169">
        <v>1</v>
      </c>
      <c r="H115" s="455" t="s">
        <v>987</v>
      </c>
      <c r="I115" s="169" t="s">
        <v>483</v>
      </c>
      <c r="J115" s="169" t="s">
        <v>483</v>
      </c>
      <c r="K115" s="169" t="s">
        <v>483</v>
      </c>
      <c r="L115" s="169" t="s">
        <v>483</v>
      </c>
      <c r="M115" s="404" t="s">
        <v>977</v>
      </c>
      <c r="N115" s="169" t="s">
        <v>483</v>
      </c>
      <c r="O115" s="169" t="s">
        <v>483</v>
      </c>
    </row>
    <row r="116" spans="1:15" s="364" customFormat="1" ht="87" customHeight="1">
      <c r="A116" s="383">
        <v>105</v>
      </c>
      <c r="B116" s="169" t="s">
        <v>483</v>
      </c>
      <c r="C116" s="539" t="s">
        <v>988</v>
      </c>
      <c r="D116" s="536" t="s">
        <v>571</v>
      </c>
      <c r="E116" s="169">
        <v>1</v>
      </c>
      <c r="F116" s="455" t="s">
        <v>989</v>
      </c>
      <c r="G116" s="169">
        <v>1</v>
      </c>
      <c r="H116" s="455" t="s">
        <v>989</v>
      </c>
      <c r="I116" s="169" t="s">
        <v>483</v>
      </c>
      <c r="J116" s="169" t="s">
        <v>483</v>
      </c>
      <c r="K116" s="169" t="s">
        <v>483</v>
      </c>
      <c r="L116" s="169" t="s">
        <v>483</v>
      </c>
      <c r="M116" s="404" t="s">
        <v>977</v>
      </c>
      <c r="N116" s="169" t="s">
        <v>483</v>
      </c>
      <c r="O116" s="169" t="s">
        <v>483</v>
      </c>
    </row>
    <row r="117" spans="1:15" ht="15" customHeight="1">
      <c r="A117" s="382"/>
      <c r="B117" s="255"/>
      <c r="C117" s="255"/>
      <c r="D117" s="350"/>
      <c r="E117" s="255"/>
      <c r="F117" s="255"/>
      <c r="G117" s="255"/>
      <c r="H117" s="255"/>
      <c r="I117" s="255"/>
      <c r="J117" s="255"/>
      <c r="K117" s="255"/>
      <c r="L117" s="255"/>
      <c r="M117" s="350"/>
      <c r="N117" s="255"/>
      <c r="O117" s="255"/>
    </row>
    <row r="118" spans="1:15" ht="20.25" customHeight="1">
      <c r="A118" s="819" t="s">
        <v>313</v>
      </c>
      <c r="B118" s="820"/>
      <c r="C118" s="820"/>
      <c r="D118" s="820"/>
      <c r="E118" s="166"/>
      <c r="F118" s="166"/>
      <c r="G118" s="166"/>
      <c r="H118" s="166"/>
      <c r="I118" s="166"/>
      <c r="J118" s="166"/>
      <c r="K118" s="166"/>
      <c r="L118" s="167"/>
      <c r="M118" s="347"/>
      <c r="O118" s="356" t="s">
        <v>278</v>
      </c>
    </row>
    <row r="119" spans="1:15" ht="30" customHeight="1">
      <c r="A119" s="821" t="s">
        <v>300</v>
      </c>
      <c r="B119" s="818" t="s">
        <v>301</v>
      </c>
      <c r="C119" s="818" t="s">
        <v>314</v>
      </c>
      <c r="D119" s="818" t="s">
        <v>303</v>
      </c>
      <c r="E119" s="818" t="s">
        <v>304</v>
      </c>
      <c r="F119" s="818"/>
      <c r="G119" s="818" t="s">
        <v>305</v>
      </c>
      <c r="H119" s="818"/>
      <c r="I119" s="818" t="s">
        <v>306</v>
      </c>
      <c r="J119" s="818"/>
      <c r="K119" s="818" t="s">
        <v>307</v>
      </c>
      <c r="L119" s="818"/>
      <c r="M119" s="812" t="s">
        <v>308</v>
      </c>
      <c r="N119" s="814" t="s">
        <v>309</v>
      </c>
      <c r="O119" s="815"/>
    </row>
    <row r="120" spans="1:15" ht="19.5" customHeight="1">
      <c r="A120" s="822"/>
      <c r="B120" s="818"/>
      <c r="C120" s="818"/>
      <c r="D120" s="818"/>
      <c r="E120" s="818"/>
      <c r="F120" s="818"/>
      <c r="G120" s="818"/>
      <c r="H120" s="818"/>
      <c r="I120" s="818"/>
      <c r="J120" s="818"/>
      <c r="K120" s="818"/>
      <c r="L120" s="818"/>
      <c r="M120" s="813"/>
      <c r="N120" s="816"/>
      <c r="O120" s="817"/>
    </row>
    <row r="121" spans="1:15" ht="21.75" customHeight="1">
      <c r="A121" s="822"/>
      <c r="B121" s="818"/>
      <c r="C121" s="818"/>
      <c r="D121" s="818"/>
      <c r="E121" s="169" t="s">
        <v>310</v>
      </c>
      <c r="F121" s="169" t="s">
        <v>311</v>
      </c>
      <c r="G121" s="169" t="s">
        <v>310</v>
      </c>
      <c r="H121" s="169" t="s">
        <v>311</v>
      </c>
      <c r="I121" s="169" t="s">
        <v>310</v>
      </c>
      <c r="J121" s="169" t="s">
        <v>311</v>
      </c>
      <c r="K121" s="169" t="s">
        <v>310</v>
      </c>
      <c r="L121" s="169" t="s">
        <v>311</v>
      </c>
      <c r="M121" s="348" t="s">
        <v>312</v>
      </c>
      <c r="N121" s="169" t="s">
        <v>310</v>
      </c>
      <c r="O121" s="169" t="s">
        <v>311</v>
      </c>
    </row>
    <row r="122" spans="1:15">
      <c r="A122" s="170">
        <v>1</v>
      </c>
      <c r="B122" s="169">
        <v>2</v>
      </c>
      <c r="C122" s="169">
        <v>3</v>
      </c>
      <c r="D122" s="169">
        <v>4</v>
      </c>
      <c r="E122" s="169">
        <v>5</v>
      </c>
      <c r="F122" s="169">
        <v>6</v>
      </c>
      <c r="G122" s="169">
        <v>7</v>
      </c>
      <c r="H122" s="169">
        <v>8</v>
      </c>
      <c r="I122" s="169">
        <v>9</v>
      </c>
      <c r="J122" s="169">
        <v>10</v>
      </c>
      <c r="K122" s="169">
        <v>11</v>
      </c>
      <c r="L122" s="169">
        <v>12</v>
      </c>
      <c r="M122" s="349">
        <v>13</v>
      </c>
      <c r="N122" s="357">
        <v>14</v>
      </c>
      <c r="O122" s="357">
        <v>15</v>
      </c>
    </row>
    <row r="123" spans="1:15" s="364" customFormat="1" ht="87" customHeight="1">
      <c r="A123" s="382" t="s">
        <v>634</v>
      </c>
      <c r="B123" s="255" t="s">
        <v>659</v>
      </c>
      <c r="C123" s="255" t="s">
        <v>660</v>
      </c>
      <c r="D123" s="408" t="s">
        <v>661</v>
      </c>
      <c r="E123" s="255" t="s">
        <v>580</v>
      </c>
      <c r="F123" s="255" t="s">
        <v>662</v>
      </c>
      <c r="G123" s="255" t="s">
        <v>580</v>
      </c>
      <c r="H123" s="255" t="s">
        <v>663</v>
      </c>
      <c r="I123" s="255" t="s">
        <v>483</v>
      </c>
      <c r="J123" s="255" t="s">
        <v>483</v>
      </c>
      <c r="K123" s="255" t="s">
        <v>483</v>
      </c>
      <c r="L123" s="255" t="s">
        <v>483</v>
      </c>
      <c r="M123" s="408" t="s">
        <v>717</v>
      </c>
      <c r="N123" s="255" t="s">
        <v>483</v>
      </c>
      <c r="O123" s="409" t="s">
        <v>483</v>
      </c>
    </row>
    <row r="124" spans="1:15" s="364" customFormat="1" ht="76.5">
      <c r="A124" s="382" t="s">
        <v>637</v>
      </c>
      <c r="B124" s="255" t="s">
        <v>990</v>
      </c>
      <c r="C124" s="255" t="s">
        <v>991</v>
      </c>
      <c r="D124" s="408" t="s">
        <v>992</v>
      </c>
      <c r="E124" s="255" t="s">
        <v>580</v>
      </c>
      <c r="F124" s="255" t="s">
        <v>993</v>
      </c>
      <c r="G124" s="255" t="s">
        <v>483</v>
      </c>
      <c r="H124" s="255" t="s">
        <v>483</v>
      </c>
      <c r="I124" s="255" t="s">
        <v>580</v>
      </c>
      <c r="J124" s="255" t="s">
        <v>993</v>
      </c>
      <c r="K124" s="255" t="s">
        <v>483</v>
      </c>
      <c r="L124" s="255" t="s">
        <v>483</v>
      </c>
      <c r="M124" s="255" t="s">
        <v>483</v>
      </c>
      <c r="N124" s="255" t="s">
        <v>483</v>
      </c>
      <c r="O124" s="255" t="s">
        <v>483</v>
      </c>
    </row>
    <row r="125" spans="1:15" ht="15" customHeight="1">
      <c r="A125" s="383"/>
      <c r="B125" s="368"/>
      <c r="C125" s="368"/>
      <c r="D125" s="255"/>
      <c r="E125" s="255"/>
      <c r="F125" s="255"/>
      <c r="G125" s="255"/>
      <c r="H125" s="255"/>
      <c r="I125" s="255"/>
      <c r="J125" s="255"/>
      <c r="K125" s="255"/>
      <c r="L125" s="255"/>
      <c r="M125" s="350"/>
      <c r="N125" s="255"/>
      <c r="O125" s="255"/>
    </row>
    <row r="126" spans="1:15" ht="15" customHeight="1">
      <c r="A126" s="441"/>
      <c r="B126" s="442"/>
      <c r="C126" s="442"/>
      <c r="D126" s="443"/>
      <c r="E126" s="443"/>
      <c r="F126" s="443"/>
      <c r="G126" s="443"/>
      <c r="H126" s="443"/>
      <c r="I126" s="443"/>
      <c r="J126" s="443"/>
      <c r="K126" s="443"/>
      <c r="L126" s="443"/>
      <c r="M126" s="444"/>
      <c r="N126" s="443"/>
      <c r="O126" s="443"/>
    </row>
    <row r="127" spans="1:15" ht="15" customHeight="1">
      <c r="A127" s="441"/>
      <c r="B127" s="442"/>
      <c r="C127" s="442"/>
      <c r="D127" s="443"/>
      <c r="E127" s="443"/>
      <c r="F127" s="443"/>
      <c r="G127" s="443"/>
      <c r="H127" s="443"/>
      <c r="I127" s="443"/>
      <c r="J127" s="443"/>
      <c r="K127" s="443"/>
      <c r="L127" s="443"/>
      <c r="M127" s="444"/>
      <c r="N127" s="443"/>
      <c r="O127" s="443"/>
    </row>
    <row r="128" spans="1:15" ht="18" customHeight="1">
      <c r="A128" s="414" t="s">
        <v>315</v>
      </c>
      <c r="B128" s="171"/>
      <c r="C128" s="171"/>
      <c r="D128" s="171"/>
      <c r="E128" s="171"/>
      <c r="F128" s="171"/>
      <c r="G128" s="172"/>
      <c r="H128" s="172"/>
      <c r="I128" s="172"/>
      <c r="J128" s="172"/>
      <c r="K128" s="172"/>
      <c r="L128" s="172"/>
      <c r="M128" s="347" t="s">
        <v>278</v>
      </c>
    </row>
    <row r="129" spans="1:32" ht="42.75" customHeight="1">
      <c r="A129" s="402" t="s">
        <v>300</v>
      </c>
      <c r="B129" s="811" t="s">
        <v>301</v>
      </c>
      <c r="C129" s="811"/>
      <c r="D129" s="811" t="s">
        <v>316</v>
      </c>
      <c r="E129" s="811"/>
      <c r="F129" s="811"/>
      <c r="G129" s="811" t="s">
        <v>303</v>
      </c>
      <c r="H129" s="811"/>
      <c r="I129" s="811" t="s">
        <v>317</v>
      </c>
      <c r="J129" s="811"/>
      <c r="K129" s="811"/>
      <c r="L129" s="818" t="s">
        <v>308</v>
      </c>
      <c r="M129" s="818"/>
    </row>
    <row r="130" spans="1:32" ht="12.75" customHeight="1">
      <c r="A130" s="168">
        <v>1</v>
      </c>
      <c r="B130" s="811">
        <v>2</v>
      </c>
      <c r="C130" s="811"/>
      <c r="D130" s="811">
        <v>3</v>
      </c>
      <c r="E130" s="811"/>
      <c r="F130" s="811"/>
      <c r="G130" s="811">
        <v>4</v>
      </c>
      <c r="H130" s="811"/>
      <c r="I130" s="811">
        <v>5</v>
      </c>
      <c r="J130" s="811"/>
      <c r="K130" s="811"/>
      <c r="L130" s="811">
        <v>6</v>
      </c>
      <c r="M130" s="811"/>
    </row>
    <row r="131" spans="1:32" s="364" customFormat="1" ht="282" customHeight="1">
      <c r="A131" s="256"/>
      <c r="B131" s="408" t="s">
        <v>664</v>
      </c>
      <c r="C131" s="255" t="s">
        <v>718</v>
      </c>
      <c r="D131" s="408" t="s">
        <v>665</v>
      </c>
      <c r="E131" s="255" t="s">
        <v>666</v>
      </c>
      <c r="F131" s="255" t="s">
        <v>483</v>
      </c>
      <c r="G131" s="255" t="s">
        <v>667</v>
      </c>
      <c r="H131" s="255" t="s">
        <v>483</v>
      </c>
      <c r="I131" s="255" t="s">
        <v>483</v>
      </c>
      <c r="J131" s="255" t="s">
        <v>483</v>
      </c>
      <c r="K131" s="255" t="s">
        <v>483</v>
      </c>
      <c r="L131" s="255" t="s">
        <v>483</v>
      </c>
      <c r="M131" s="408" t="s">
        <v>855</v>
      </c>
    </row>
    <row r="132" spans="1:32" s="3" customFormat="1" ht="18" customHeight="1">
      <c r="A132" s="79"/>
      <c r="B132" s="810" t="str">
        <f>'Осн фін показн (кварт)'!A56</f>
        <v>Начальник КП БМР ЖЕК № 1</v>
      </c>
      <c r="C132" s="810"/>
      <c r="D132" s="810"/>
      <c r="E132" s="264"/>
      <c r="F132" s="558"/>
      <c r="G132" s="558"/>
      <c r="H132" s="130"/>
      <c r="I132" s="809" t="str">
        <f>'Осн фін показн (кварт)'!F56</f>
        <v>О.І. Ящук</v>
      </c>
      <c r="J132" s="809"/>
      <c r="K132" s="370"/>
      <c r="L132" s="130"/>
      <c r="M132" s="351"/>
      <c r="N132" s="2"/>
      <c r="P132" s="130"/>
      <c r="Q132" s="130"/>
      <c r="R132" s="130"/>
      <c r="S132" s="130"/>
      <c r="T132" s="130"/>
      <c r="U132" s="130"/>
      <c r="V132" s="262"/>
      <c r="W132" s="262"/>
      <c r="X132" s="262"/>
      <c r="Y132" s="262"/>
      <c r="Z132" s="262"/>
      <c r="AA132" s="130"/>
      <c r="AB132" s="79"/>
      <c r="AC132" s="79"/>
      <c r="AD132" s="79"/>
      <c r="AE132" s="126"/>
      <c r="AF132" s="126"/>
    </row>
    <row r="133" spans="1:32" s="27" customFormat="1" ht="16.5" customHeight="1">
      <c r="A133" s="412"/>
      <c r="B133" s="674" t="s">
        <v>59</v>
      </c>
      <c r="C133" s="674"/>
      <c r="D133" s="674"/>
      <c r="E133" s="260"/>
      <c r="F133" s="808" t="s">
        <v>60</v>
      </c>
      <c r="G133" s="808"/>
      <c r="H133" s="260"/>
      <c r="I133" s="674" t="s">
        <v>87</v>
      </c>
      <c r="J133" s="674"/>
      <c r="K133" s="260"/>
      <c r="L133" s="260"/>
      <c r="M133" s="352"/>
      <c r="N133" s="260"/>
      <c r="O133" s="260"/>
      <c r="P133" s="260"/>
      <c r="Q133" s="260"/>
      <c r="R133" s="260"/>
      <c r="S133" s="260"/>
      <c r="T133" s="258"/>
      <c r="U133" s="258"/>
      <c r="V133" s="258"/>
      <c r="W133" s="258"/>
      <c r="X133" s="258"/>
      <c r="Y133" s="258"/>
      <c r="Z133" s="258"/>
      <c r="AA133" s="3"/>
      <c r="AB133" s="127"/>
      <c r="AC133" s="127"/>
      <c r="AD133" s="127"/>
      <c r="AE133" s="127"/>
      <c r="AF133" s="127"/>
    </row>
    <row r="134" spans="1:32" s="227" customFormat="1">
      <c r="A134" s="266"/>
      <c r="B134" s="227" t="s">
        <v>511</v>
      </c>
      <c r="M134" s="353"/>
      <c r="N134" s="358"/>
      <c r="O134" s="358"/>
    </row>
    <row r="135" spans="1:32" s="227" customFormat="1">
      <c r="A135" s="266"/>
      <c r="B135" s="227" t="s">
        <v>512</v>
      </c>
      <c r="M135" s="353"/>
      <c r="N135" s="358"/>
      <c r="O135" s="358"/>
    </row>
    <row r="136" spans="1:32" s="227" customFormat="1">
      <c r="A136" s="266"/>
      <c r="M136" s="353"/>
      <c r="N136" s="358"/>
      <c r="O136" s="358"/>
    </row>
    <row r="137" spans="1:32" s="227" customFormat="1">
      <c r="A137" s="266"/>
      <c r="M137" s="353"/>
      <c r="N137" s="358"/>
      <c r="O137" s="358"/>
    </row>
    <row r="138" spans="1:32" s="227" customFormat="1">
      <c r="A138" s="266"/>
      <c r="M138" s="353"/>
      <c r="N138" s="358"/>
      <c r="O138" s="358"/>
    </row>
  </sheetData>
  <mergeCells count="43">
    <mergeCell ref="I1:M1"/>
    <mergeCell ref="A2:M2"/>
    <mergeCell ref="B3:L3"/>
    <mergeCell ref="B4:H4"/>
    <mergeCell ref="B5:H5"/>
    <mergeCell ref="A7:D7"/>
    <mergeCell ref="A8:A10"/>
    <mergeCell ref="B8:B10"/>
    <mergeCell ref="C8:C10"/>
    <mergeCell ref="D8:D10"/>
    <mergeCell ref="E8:F9"/>
    <mergeCell ref="G8:H9"/>
    <mergeCell ref="I8:J9"/>
    <mergeCell ref="K8:L9"/>
    <mergeCell ref="M8:M9"/>
    <mergeCell ref="N8:O9"/>
    <mergeCell ref="K119:L120"/>
    <mergeCell ref="A118:D118"/>
    <mergeCell ref="A119:A121"/>
    <mergeCell ref="B119:B121"/>
    <mergeCell ref="C119:C121"/>
    <mergeCell ref="D119:D121"/>
    <mergeCell ref="N119:O120"/>
    <mergeCell ref="B129:C129"/>
    <mergeCell ref="D129:F129"/>
    <mergeCell ref="G129:H129"/>
    <mergeCell ref="I129:K129"/>
    <mergeCell ref="L129:M129"/>
    <mergeCell ref="E119:F120"/>
    <mergeCell ref="G119:H120"/>
    <mergeCell ref="I119:J120"/>
    <mergeCell ref="L130:M130"/>
    <mergeCell ref="B130:C130"/>
    <mergeCell ref="D130:F130"/>
    <mergeCell ref="G130:H130"/>
    <mergeCell ref="I130:K130"/>
    <mergeCell ref="M119:M120"/>
    <mergeCell ref="F133:G133"/>
    <mergeCell ref="I132:J132"/>
    <mergeCell ref="I133:J133"/>
    <mergeCell ref="B132:D132"/>
    <mergeCell ref="B133:D133"/>
    <mergeCell ref="F132:G132"/>
  </mergeCells>
  <phoneticPr fontId="3" type="noConversion"/>
  <hyperlinks>
    <hyperlink ref="B100" r:id="rId1" tooltip="Натисніть для перегляду судових рішень" display="javascript:;"/>
  </hyperlinks>
  <pageMargins left="0.19685039370078741" right="0" top="0" bottom="0" header="0" footer="0"/>
  <pageSetup paperSize="9" scale="80" orientation="landscape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T88"/>
  <sheetViews>
    <sheetView workbookViewId="0">
      <selection activeCell="G24" sqref="G24"/>
    </sheetView>
  </sheetViews>
  <sheetFormatPr defaultRowHeight="12.75"/>
  <cols>
    <col min="1" max="1" width="41.85546875" style="227" customWidth="1"/>
    <col min="2" max="2" width="25.5703125" style="227" customWidth="1"/>
    <col min="3" max="3" width="19.42578125" style="227" customWidth="1"/>
    <col min="4" max="4" width="16.7109375" style="227" customWidth="1"/>
    <col min="5" max="5" width="9.140625" style="227"/>
  </cols>
  <sheetData>
    <row r="1" spans="1:4" ht="7.5" customHeight="1"/>
    <row r="2" spans="1:4" ht="24.75" customHeight="1">
      <c r="A2" s="269"/>
      <c r="B2" s="269"/>
      <c r="C2" s="832" t="s">
        <v>318</v>
      </c>
      <c r="D2" s="832"/>
    </row>
    <row r="3" spans="1:4" ht="41.25" customHeight="1">
      <c r="A3" s="834" t="s">
        <v>290</v>
      </c>
      <c r="B3" s="834"/>
      <c r="C3" s="834"/>
      <c r="D3" s="834"/>
    </row>
    <row r="4" spans="1:4" ht="15.75" customHeight="1">
      <c r="A4" s="833" t="s">
        <v>488</v>
      </c>
      <c r="B4" s="833"/>
      <c r="C4" s="833"/>
      <c r="D4" s="833"/>
    </row>
    <row r="5" spans="1:4" ht="13.5" customHeight="1">
      <c r="A5" s="835" t="s">
        <v>286</v>
      </c>
      <c r="B5" s="835"/>
      <c r="C5" s="835"/>
      <c r="D5" s="835"/>
    </row>
    <row r="6" spans="1:4" ht="40.5" customHeight="1">
      <c r="A6" s="270" t="s">
        <v>287</v>
      </c>
      <c r="B6" s="270" t="s">
        <v>288</v>
      </c>
      <c r="C6" s="532" t="s">
        <v>920</v>
      </c>
      <c r="D6" s="270" t="s">
        <v>298</v>
      </c>
    </row>
    <row r="7" spans="1:4" ht="46.5" customHeight="1">
      <c r="A7" s="296" t="s">
        <v>291</v>
      </c>
      <c r="B7" s="272"/>
      <c r="C7" s="297">
        <v>44499</v>
      </c>
      <c r="D7" s="297">
        <v>2444</v>
      </c>
    </row>
    <row r="8" spans="1:4">
      <c r="A8" s="273" t="s">
        <v>292</v>
      </c>
      <c r="B8" s="274"/>
      <c r="C8" s="275"/>
      <c r="D8" s="276"/>
    </row>
    <row r="9" spans="1:4" ht="15" customHeight="1">
      <c r="A9" s="277" t="s">
        <v>293</v>
      </c>
      <c r="B9" s="278"/>
      <c r="C9" s="279"/>
      <c r="D9" s="280"/>
    </row>
    <row r="10" spans="1:4" ht="15" customHeight="1">
      <c r="A10" s="281" t="s">
        <v>294</v>
      </c>
      <c r="B10" s="282"/>
      <c r="C10" s="379">
        <f>SUM(C11:C12)</f>
        <v>7</v>
      </c>
      <c r="D10" s="416">
        <f>SUM(D11:D12)</f>
        <v>446.40000000000003</v>
      </c>
    </row>
    <row r="11" spans="1:4" ht="15" customHeight="1">
      <c r="A11" s="829"/>
      <c r="B11" s="283" t="s">
        <v>489</v>
      </c>
      <c r="C11" s="380">
        <v>7</v>
      </c>
      <c r="D11" s="276">
        <v>407.8</v>
      </c>
    </row>
    <row r="12" spans="1:4" ht="15" customHeight="1">
      <c r="A12" s="831"/>
      <c r="B12" s="283" t="s">
        <v>490</v>
      </c>
      <c r="C12" s="380"/>
      <c r="D12" s="276">
        <v>38.6</v>
      </c>
    </row>
    <row r="13" spans="1:4" ht="15" customHeight="1">
      <c r="A13" s="284" t="s">
        <v>295</v>
      </c>
      <c r="B13" s="278"/>
      <c r="C13" s="379">
        <f>SUM(C14:C22)</f>
        <v>326</v>
      </c>
      <c r="D13" s="416">
        <f>SUM(D14:D22)</f>
        <v>1230.3999999999999</v>
      </c>
    </row>
    <row r="14" spans="1:4" ht="15" customHeight="1">
      <c r="A14" s="829"/>
      <c r="B14" s="285" t="s">
        <v>491</v>
      </c>
      <c r="C14" s="380">
        <v>87</v>
      </c>
      <c r="D14" s="276">
        <v>380</v>
      </c>
    </row>
    <row r="15" spans="1:4" ht="15" customHeight="1">
      <c r="A15" s="830"/>
      <c r="B15" s="285" t="s">
        <v>492</v>
      </c>
      <c r="C15" s="380">
        <v>3</v>
      </c>
      <c r="D15" s="276">
        <v>169</v>
      </c>
    </row>
    <row r="16" spans="1:4" ht="15" customHeight="1">
      <c r="A16" s="830"/>
      <c r="B16" s="285" t="s">
        <v>493</v>
      </c>
      <c r="C16" s="380">
        <v>7</v>
      </c>
      <c r="D16" s="276"/>
    </row>
    <row r="17" spans="1:4" ht="15" customHeight="1">
      <c r="A17" s="830"/>
      <c r="B17" s="285" t="s">
        <v>494</v>
      </c>
      <c r="C17" s="380">
        <v>44</v>
      </c>
      <c r="D17" s="276"/>
    </row>
    <row r="18" spans="1:4" ht="15" customHeight="1">
      <c r="A18" s="830"/>
      <c r="B18" s="285" t="s">
        <v>495</v>
      </c>
      <c r="C18" s="380">
        <v>58</v>
      </c>
      <c r="D18" s="276"/>
    </row>
    <row r="19" spans="1:4" ht="15" customHeight="1">
      <c r="A19" s="830"/>
      <c r="B19" s="285" t="s">
        <v>492</v>
      </c>
      <c r="C19" s="380">
        <v>2</v>
      </c>
      <c r="D19" s="276">
        <v>45.8</v>
      </c>
    </row>
    <row r="20" spans="1:4" ht="15" customHeight="1">
      <c r="A20" s="830"/>
      <c r="B20" s="285" t="s">
        <v>496</v>
      </c>
      <c r="C20" s="380">
        <v>106</v>
      </c>
      <c r="D20" s="276">
        <v>522</v>
      </c>
    </row>
    <row r="21" spans="1:4" ht="15" customHeight="1">
      <c r="A21" s="830"/>
      <c r="B21" s="285" t="s">
        <v>494</v>
      </c>
      <c r="C21" s="380">
        <v>17</v>
      </c>
      <c r="D21" s="276"/>
    </row>
    <row r="22" spans="1:4" ht="15" customHeight="1">
      <c r="A22" s="831"/>
      <c r="B22" s="285" t="s">
        <v>497</v>
      </c>
      <c r="C22" s="380">
        <v>2</v>
      </c>
      <c r="D22" s="276">
        <v>113.6</v>
      </c>
    </row>
    <row r="23" spans="1:4" ht="15" customHeight="1">
      <c r="A23" s="287" t="s">
        <v>296</v>
      </c>
      <c r="B23" s="288"/>
      <c r="C23" s="379">
        <f>SUM(C24:C39)</f>
        <v>2673</v>
      </c>
      <c r="D23" s="416">
        <f>SUM(D24:D39)</f>
        <v>767.2</v>
      </c>
    </row>
    <row r="24" spans="1:4" ht="15" customHeight="1">
      <c r="A24" s="829"/>
      <c r="B24" s="285" t="s">
        <v>509</v>
      </c>
      <c r="C24" s="343">
        <v>90</v>
      </c>
      <c r="D24" s="343"/>
    </row>
    <row r="25" spans="1:4" ht="15" customHeight="1">
      <c r="A25" s="830"/>
      <c r="B25" s="289" t="s">
        <v>569</v>
      </c>
      <c r="C25" s="343">
        <v>12</v>
      </c>
      <c r="D25" s="343"/>
    </row>
    <row r="26" spans="1:4" ht="15" customHeight="1">
      <c r="A26" s="830"/>
      <c r="B26" s="289" t="s">
        <v>491</v>
      </c>
      <c r="C26" s="343">
        <v>195</v>
      </c>
      <c r="D26" s="343">
        <v>767.2</v>
      </c>
    </row>
    <row r="27" spans="1:4" ht="15" customHeight="1">
      <c r="A27" s="830"/>
      <c r="B27" s="289" t="s">
        <v>498</v>
      </c>
      <c r="C27" s="343">
        <v>87</v>
      </c>
      <c r="D27" s="343"/>
    </row>
    <row r="28" spans="1:4" ht="15" customHeight="1">
      <c r="A28" s="830"/>
      <c r="B28" s="289" t="s">
        <v>499</v>
      </c>
      <c r="C28" s="343">
        <v>20</v>
      </c>
      <c r="D28" s="343"/>
    </row>
    <row r="29" spans="1:4" ht="15" customHeight="1">
      <c r="A29" s="830"/>
      <c r="B29" s="289" t="s">
        <v>494</v>
      </c>
      <c r="C29" s="343">
        <v>259</v>
      </c>
      <c r="D29" s="343"/>
    </row>
    <row r="30" spans="1:4" ht="15" customHeight="1">
      <c r="A30" s="830"/>
      <c r="B30" s="289" t="s">
        <v>500</v>
      </c>
      <c r="C30" s="343">
        <v>156</v>
      </c>
      <c r="D30" s="343"/>
    </row>
    <row r="31" spans="1:4" ht="15" customHeight="1">
      <c r="A31" s="830"/>
      <c r="B31" s="289" t="s">
        <v>501</v>
      </c>
      <c r="C31" s="343">
        <v>51</v>
      </c>
      <c r="D31" s="343"/>
    </row>
    <row r="32" spans="1:4" ht="15" customHeight="1">
      <c r="A32" s="830"/>
      <c r="B32" s="289" t="s">
        <v>502</v>
      </c>
      <c r="C32" s="343">
        <v>8</v>
      </c>
      <c r="D32" s="343"/>
    </row>
    <row r="33" spans="1:4" ht="15" customHeight="1">
      <c r="A33" s="830"/>
      <c r="B33" s="289" t="s">
        <v>503</v>
      </c>
      <c r="C33" s="343">
        <v>162</v>
      </c>
      <c r="D33" s="343"/>
    </row>
    <row r="34" spans="1:4" ht="15" customHeight="1">
      <c r="A34" s="830"/>
      <c r="B34" s="290" t="s">
        <v>504</v>
      </c>
      <c r="C34" s="343">
        <v>385</v>
      </c>
      <c r="D34" s="343"/>
    </row>
    <row r="35" spans="1:4" ht="15" customHeight="1">
      <c r="A35" s="830"/>
      <c r="B35" s="289" t="s">
        <v>505</v>
      </c>
      <c r="C35" s="343">
        <v>740</v>
      </c>
      <c r="D35" s="343"/>
    </row>
    <row r="36" spans="1:4" ht="15" customHeight="1">
      <c r="A36" s="830"/>
      <c r="B36" s="289" t="s">
        <v>506</v>
      </c>
      <c r="C36" s="343">
        <v>195</v>
      </c>
      <c r="D36" s="343"/>
    </row>
    <row r="37" spans="1:4" ht="15" customHeight="1">
      <c r="A37" s="830"/>
      <c r="B37" s="289" t="s">
        <v>507</v>
      </c>
      <c r="C37" s="343">
        <v>64</v>
      </c>
      <c r="D37" s="343"/>
    </row>
    <row r="38" spans="1:4" ht="15" customHeight="1">
      <c r="A38" s="830"/>
      <c r="B38" s="289" t="s">
        <v>629</v>
      </c>
      <c r="C38" s="343">
        <v>25</v>
      </c>
      <c r="D38" s="343"/>
    </row>
    <row r="39" spans="1:4" ht="15" customHeight="1">
      <c r="A39" s="830"/>
      <c r="B39" s="289" t="s">
        <v>508</v>
      </c>
      <c r="C39" s="343">
        <v>224</v>
      </c>
      <c r="D39" s="343"/>
    </row>
    <row r="40" spans="1:4" ht="15">
      <c r="A40" s="281" t="s">
        <v>627</v>
      </c>
      <c r="B40" s="384"/>
      <c r="C40" s="379">
        <f>SUM(C41:C81)</f>
        <v>41493</v>
      </c>
      <c r="D40" s="385"/>
    </row>
    <row r="41" spans="1:4" ht="15" customHeight="1">
      <c r="A41" s="829"/>
      <c r="B41" s="285" t="s">
        <v>587</v>
      </c>
      <c r="C41" s="343">
        <v>996</v>
      </c>
      <c r="D41" s="343"/>
    </row>
    <row r="42" spans="1:4" ht="15" customHeight="1">
      <c r="A42" s="830"/>
      <c r="B42" s="285" t="s">
        <v>588</v>
      </c>
      <c r="C42" s="343">
        <v>1072</v>
      </c>
      <c r="D42" s="343"/>
    </row>
    <row r="43" spans="1:4" ht="15" customHeight="1">
      <c r="A43" s="830"/>
      <c r="B43" s="285" t="s">
        <v>497</v>
      </c>
      <c r="C43" s="343">
        <v>398</v>
      </c>
      <c r="D43" s="343"/>
    </row>
    <row r="44" spans="1:4" ht="15" customHeight="1">
      <c r="A44" s="830"/>
      <c r="B44" s="285" t="s">
        <v>589</v>
      </c>
      <c r="C44" s="343">
        <v>1679</v>
      </c>
      <c r="D44" s="343"/>
    </row>
    <row r="45" spans="1:4" ht="15" customHeight="1">
      <c r="A45" s="830"/>
      <c r="B45" s="285" t="s">
        <v>590</v>
      </c>
      <c r="C45" s="343">
        <v>513</v>
      </c>
      <c r="D45" s="343"/>
    </row>
    <row r="46" spans="1:4" ht="15" customHeight="1">
      <c r="A46" s="830"/>
      <c r="B46" s="285" t="s">
        <v>591</v>
      </c>
      <c r="C46" s="343">
        <v>3855</v>
      </c>
      <c r="D46" s="343"/>
    </row>
    <row r="47" spans="1:4" ht="15" customHeight="1">
      <c r="A47" s="830"/>
      <c r="B47" s="285" t="s">
        <v>592</v>
      </c>
      <c r="C47" s="343">
        <v>314</v>
      </c>
      <c r="D47" s="343"/>
    </row>
    <row r="48" spans="1:4" ht="15" customHeight="1">
      <c r="A48" s="830"/>
      <c r="B48" s="285" t="s">
        <v>593</v>
      </c>
      <c r="C48" s="343">
        <v>4584</v>
      </c>
      <c r="D48" s="343"/>
    </row>
    <row r="49" spans="1:4" ht="15" customHeight="1">
      <c r="A49" s="830"/>
      <c r="B49" s="285" t="s">
        <v>594</v>
      </c>
      <c r="C49" s="343">
        <v>823</v>
      </c>
      <c r="D49" s="343"/>
    </row>
    <row r="50" spans="1:4" ht="15" customHeight="1">
      <c r="A50" s="830"/>
      <c r="B50" s="285" t="s">
        <v>595</v>
      </c>
      <c r="C50" s="343">
        <v>2101</v>
      </c>
      <c r="D50" s="343"/>
    </row>
    <row r="51" spans="1:4" ht="15" customHeight="1">
      <c r="A51" s="830"/>
      <c r="B51" s="285" t="s">
        <v>596</v>
      </c>
      <c r="C51" s="343">
        <v>1169</v>
      </c>
      <c r="D51" s="343"/>
    </row>
    <row r="52" spans="1:4" ht="15" customHeight="1">
      <c r="A52" s="830"/>
      <c r="B52" s="285" t="s">
        <v>597</v>
      </c>
      <c r="C52" s="343">
        <v>1018</v>
      </c>
      <c r="D52" s="343"/>
    </row>
    <row r="53" spans="1:4" ht="15" customHeight="1">
      <c r="A53" s="830"/>
      <c r="B53" s="285" t="s">
        <v>598</v>
      </c>
      <c r="C53" s="343">
        <v>181</v>
      </c>
      <c r="D53" s="343"/>
    </row>
    <row r="54" spans="1:4" ht="15" customHeight="1">
      <c r="A54" s="830"/>
      <c r="B54" s="289" t="s">
        <v>599</v>
      </c>
      <c r="C54" s="343">
        <v>1731</v>
      </c>
      <c r="D54" s="343"/>
    </row>
    <row r="55" spans="1:4" ht="15" customHeight="1">
      <c r="A55" s="830"/>
      <c r="B55" s="289" t="s">
        <v>600</v>
      </c>
      <c r="C55" s="343">
        <v>183</v>
      </c>
      <c r="D55" s="343"/>
    </row>
    <row r="56" spans="1:4" ht="15" customHeight="1">
      <c r="A56" s="830"/>
      <c r="B56" s="289" t="s">
        <v>601</v>
      </c>
      <c r="C56" s="343">
        <v>757</v>
      </c>
      <c r="D56" s="343"/>
    </row>
    <row r="57" spans="1:4" ht="15" customHeight="1">
      <c r="A57" s="830"/>
      <c r="B57" s="289" t="s">
        <v>602</v>
      </c>
      <c r="C57" s="343">
        <v>605</v>
      </c>
      <c r="D57" s="343"/>
    </row>
    <row r="58" spans="1:4" ht="15" customHeight="1">
      <c r="A58" s="830"/>
      <c r="B58" s="289" t="s">
        <v>603</v>
      </c>
      <c r="C58" s="343">
        <v>365</v>
      </c>
      <c r="D58" s="343"/>
    </row>
    <row r="59" spans="1:4" ht="15" customHeight="1">
      <c r="A59" s="830"/>
      <c r="B59" s="289" t="s">
        <v>604</v>
      </c>
      <c r="C59" s="343">
        <v>1343</v>
      </c>
      <c r="D59" s="343"/>
    </row>
    <row r="60" spans="1:4" ht="15" customHeight="1">
      <c r="A60" s="830"/>
      <c r="B60" s="289" t="s">
        <v>605</v>
      </c>
      <c r="C60" s="343">
        <v>788</v>
      </c>
      <c r="D60" s="343"/>
    </row>
    <row r="61" spans="1:4" ht="15" customHeight="1">
      <c r="A61" s="830"/>
      <c r="B61" s="289" t="s">
        <v>606</v>
      </c>
      <c r="C61" s="343">
        <v>138</v>
      </c>
      <c r="D61" s="343"/>
    </row>
    <row r="62" spans="1:4" ht="15" customHeight="1">
      <c r="A62" s="830"/>
      <c r="B62" s="289" t="s">
        <v>607</v>
      </c>
      <c r="C62" s="343">
        <v>345</v>
      </c>
      <c r="D62" s="343"/>
    </row>
    <row r="63" spans="1:4" ht="15" customHeight="1">
      <c r="A63" s="830"/>
      <c r="B63" s="289" t="s">
        <v>608</v>
      </c>
      <c r="C63" s="343">
        <v>2159</v>
      </c>
      <c r="D63" s="343"/>
    </row>
    <row r="64" spans="1:4" ht="15" customHeight="1">
      <c r="A64" s="830"/>
      <c r="B64" s="289" t="s">
        <v>609</v>
      </c>
      <c r="C64" s="343">
        <v>68</v>
      </c>
      <c r="D64" s="343"/>
    </row>
    <row r="65" spans="1:4" ht="15" customHeight="1">
      <c r="A65" s="830"/>
      <c r="B65" s="289" t="s">
        <v>610</v>
      </c>
      <c r="C65" s="343">
        <v>1314</v>
      </c>
      <c r="D65" s="343"/>
    </row>
    <row r="66" spans="1:4" ht="15" customHeight="1">
      <c r="A66" s="830"/>
      <c r="B66" s="289" t="s">
        <v>611</v>
      </c>
      <c r="C66" s="343">
        <v>692</v>
      </c>
      <c r="D66" s="343"/>
    </row>
    <row r="67" spans="1:4" ht="15" customHeight="1">
      <c r="A67" s="830"/>
      <c r="B67" s="289" t="s">
        <v>612</v>
      </c>
      <c r="C67" s="343">
        <v>722</v>
      </c>
      <c r="D67" s="343"/>
    </row>
    <row r="68" spans="1:4" ht="15" customHeight="1">
      <c r="A68" s="830"/>
      <c r="B68" s="289" t="s">
        <v>613</v>
      </c>
      <c r="C68" s="343">
        <v>45</v>
      </c>
      <c r="D68" s="343"/>
    </row>
    <row r="69" spans="1:4" ht="15" customHeight="1">
      <c r="A69" s="830"/>
      <c r="B69" s="289" t="s">
        <v>614</v>
      </c>
      <c r="C69" s="343">
        <v>1661</v>
      </c>
      <c r="D69" s="343"/>
    </row>
    <row r="70" spans="1:4" ht="15" customHeight="1">
      <c r="A70" s="830"/>
      <c r="B70" s="289" t="s">
        <v>615</v>
      </c>
      <c r="C70" s="343">
        <v>670</v>
      </c>
      <c r="D70" s="343"/>
    </row>
    <row r="71" spans="1:4" ht="15" customHeight="1">
      <c r="A71" s="830"/>
      <c r="B71" s="289" t="s">
        <v>616</v>
      </c>
      <c r="C71" s="343">
        <v>837</v>
      </c>
      <c r="D71" s="343"/>
    </row>
    <row r="72" spans="1:4" ht="15" customHeight="1">
      <c r="A72" s="830"/>
      <c r="B72" s="289" t="s">
        <v>617</v>
      </c>
      <c r="C72" s="343">
        <v>241</v>
      </c>
      <c r="D72" s="343"/>
    </row>
    <row r="73" spans="1:4" ht="15" customHeight="1">
      <c r="A73" s="830"/>
      <c r="B73" s="289" t="s">
        <v>618</v>
      </c>
      <c r="C73" s="343">
        <v>632</v>
      </c>
      <c r="D73" s="343"/>
    </row>
    <row r="74" spans="1:4" ht="15" customHeight="1">
      <c r="A74" s="830"/>
      <c r="B74" s="289" t="s">
        <v>619</v>
      </c>
      <c r="C74" s="343">
        <v>637</v>
      </c>
      <c r="D74" s="343"/>
    </row>
    <row r="75" spans="1:4" ht="15" customHeight="1">
      <c r="A75" s="830"/>
      <c r="B75" s="289" t="s">
        <v>620</v>
      </c>
      <c r="C75" s="343">
        <v>1207</v>
      </c>
      <c r="D75" s="343"/>
    </row>
    <row r="76" spans="1:4" ht="15" customHeight="1">
      <c r="A76" s="830"/>
      <c r="B76" s="289" t="s">
        <v>621</v>
      </c>
      <c r="C76" s="343">
        <v>1869</v>
      </c>
      <c r="D76" s="343"/>
    </row>
    <row r="77" spans="1:4" ht="15" customHeight="1">
      <c r="A77" s="830"/>
      <c r="B77" s="289" t="s">
        <v>622</v>
      </c>
      <c r="C77" s="343">
        <v>1292</v>
      </c>
      <c r="D77" s="343"/>
    </row>
    <row r="78" spans="1:4" ht="15" customHeight="1">
      <c r="A78" s="830"/>
      <c r="B78" s="289" t="s">
        <v>623</v>
      </c>
      <c r="C78" s="343">
        <v>192</v>
      </c>
      <c r="D78" s="343"/>
    </row>
    <row r="79" spans="1:4" ht="15" customHeight="1">
      <c r="A79" s="830"/>
      <c r="B79" s="289" t="s">
        <v>624</v>
      </c>
      <c r="C79" s="343">
        <v>58</v>
      </c>
      <c r="D79" s="343"/>
    </row>
    <row r="80" spans="1:4" ht="15" customHeight="1">
      <c r="A80" s="830"/>
      <c r="B80" s="289" t="s">
        <v>625</v>
      </c>
      <c r="C80" s="343">
        <v>2151</v>
      </c>
      <c r="D80" s="343"/>
    </row>
    <row r="81" spans="1:20" ht="15" customHeight="1">
      <c r="A81" s="831"/>
      <c r="B81" s="289" t="s">
        <v>626</v>
      </c>
      <c r="C81" s="343">
        <v>88</v>
      </c>
      <c r="D81" s="343"/>
    </row>
    <row r="82" spans="1:20" ht="36" customHeight="1">
      <c r="A82" s="271" t="s">
        <v>297</v>
      </c>
      <c r="B82" s="291"/>
      <c r="C82" s="275"/>
      <c r="D82" s="286"/>
    </row>
    <row r="83" spans="1:20">
      <c r="A83" s="292"/>
      <c r="B83" s="293"/>
      <c r="C83" s="294"/>
      <c r="D83" s="294"/>
    </row>
    <row r="84" spans="1:20" s="20" customFormat="1" ht="16.5" customHeight="1">
      <c r="A84" s="267" t="str">
        <f>'Осн фін показн (кварт)'!A56</f>
        <v>Начальник КП БМР ЖЕК № 1</v>
      </c>
      <c r="B84" s="265" t="s">
        <v>513</v>
      </c>
      <c r="C84" s="810" t="str">
        <f>'Осн фін показн (кварт)'!F56</f>
        <v>О.І. Ящук</v>
      </c>
      <c r="D84" s="810"/>
      <c r="E84" s="264"/>
      <c r="F84" s="130"/>
      <c r="G84" s="130"/>
      <c r="H84" s="130"/>
      <c r="I84" s="130"/>
      <c r="J84" s="262"/>
      <c r="K84" s="262"/>
      <c r="L84" s="262"/>
      <c r="M84" s="262"/>
      <c r="N84" s="262"/>
      <c r="O84" s="130"/>
      <c r="P84" s="79"/>
      <c r="Q84" s="79"/>
      <c r="R84" s="79"/>
      <c r="S84" s="79"/>
      <c r="T84" s="79"/>
    </row>
    <row r="85" spans="1:20" s="27" customFormat="1" ht="16.5" customHeight="1">
      <c r="A85" s="268" t="s">
        <v>59</v>
      </c>
      <c r="B85" s="139" t="s">
        <v>514</v>
      </c>
      <c r="C85" s="676" t="s">
        <v>87</v>
      </c>
      <c r="D85" s="676"/>
      <c r="E85" s="260"/>
      <c r="F85" s="260"/>
      <c r="G85" s="260"/>
      <c r="H85" s="258"/>
      <c r="I85" s="258"/>
      <c r="J85" s="258"/>
      <c r="K85" s="258"/>
      <c r="L85" s="258"/>
      <c r="M85" s="258"/>
      <c r="N85" s="258"/>
      <c r="O85" s="3"/>
      <c r="P85" s="127"/>
      <c r="Q85" s="127"/>
      <c r="R85" s="127"/>
      <c r="S85" s="127"/>
      <c r="T85" s="127"/>
    </row>
    <row r="86" spans="1:20" s="27" customFormat="1" ht="9" customHeight="1">
      <c r="A86" s="268"/>
      <c r="B86" s="139"/>
      <c r="C86" s="138"/>
      <c r="D86" s="138"/>
      <c r="E86" s="260"/>
      <c r="F86" s="260"/>
      <c r="G86" s="260"/>
      <c r="H86" s="258"/>
      <c r="I86" s="258"/>
      <c r="J86" s="258"/>
      <c r="K86" s="258"/>
      <c r="L86" s="258"/>
      <c r="M86" s="258"/>
      <c r="N86" s="258"/>
      <c r="O86" s="3"/>
      <c r="P86" s="127"/>
      <c r="Q86" s="127"/>
      <c r="R86" s="127"/>
      <c r="S86" s="127"/>
      <c r="T86" s="127"/>
    </row>
    <row r="87" spans="1:20">
      <c r="A87" s="295" t="s">
        <v>289</v>
      </c>
    </row>
    <row r="88" spans="1:20">
      <c r="A88" s="266" t="s">
        <v>510</v>
      </c>
    </row>
  </sheetData>
  <mergeCells count="10">
    <mergeCell ref="C84:D84"/>
    <mergeCell ref="C85:D85"/>
    <mergeCell ref="A14:A22"/>
    <mergeCell ref="A11:A12"/>
    <mergeCell ref="A24:A39"/>
    <mergeCell ref="C2:D2"/>
    <mergeCell ref="A4:D4"/>
    <mergeCell ref="A3:D3"/>
    <mergeCell ref="A5:D5"/>
    <mergeCell ref="A41:A81"/>
  </mergeCells>
  <phoneticPr fontId="3" type="noConversion"/>
  <pageMargins left="0.39370078740157483" right="0" top="0" bottom="0" header="0.31496062992125984" footer="0.31496062992125984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31"/>
  <sheetViews>
    <sheetView topLeftCell="B1" workbookViewId="0">
      <selection activeCell="I4" sqref="I4"/>
    </sheetView>
  </sheetViews>
  <sheetFormatPr defaultRowHeight="12.75"/>
  <cols>
    <col min="1" max="1" width="5.7109375" customWidth="1"/>
    <col min="2" max="2" width="1.710937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16"/>
      <c r="D1" s="216"/>
      <c r="E1" s="803" t="s">
        <v>352</v>
      </c>
      <c r="F1" s="803"/>
      <c r="G1" s="173"/>
    </row>
    <row r="2" spans="3:7" ht="68.25" customHeight="1">
      <c r="C2" s="836" t="s">
        <v>321</v>
      </c>
      <c r="D2" s="836"/>
      <c r="E2" s="836"/>
      <c r="F2" s="836"/>
    </row>
    <row r="3" spans="3:7">
      <c r="C3" s="223"/>
      <c r="D3" s="216"/>
      <c r="E3" s="216"/>
      <c r="F3" s="216"/>
    </row>
    <row r="4" spans="3:7" ht="107.25" customHeight="1">
      <c r="C4" s="224" t="s">
        <v>319</v>
      </c>
      <c r="D4" s="517" t="s">
        <v>515</v>
      </c>
      <c r="E4" s="517" t="s">
        <v>573</v>
      </c>
      <c r="F4" s="224" t="s">
        <v>320</v>
      </c>
    </row>
    <row r="5" spans="3:7" ht="33.75" customHeight="1">
      <c r="C5" s="225" t="s">
        <v>475</v>
      </c>
      <c r="D5" s="543">
        <v>4.6079999999999997</v>
      </c>
      <c r="E5" s="542">
        <f>'6.1. Інша інфо_1'!H43*1.2</f>
        <v>4.6146678448068119</v>
      </c>
      <c r="F5" s="300">
        <f>E5/D5</f>
        <v>1.0014470149320338</v>
      </c>
    </row>
    <row r="6" spans="3:7" ht="27" customHeight="1">
      <c r="C6" s="225"/>
      <c r="D6" s="225"/>
      <c r="E6" s="225"/>
      <c r="F6" s="225"/>
    </row>
    <row r="7" spans="3:7" ht="28.5" customHeight="1">
      <c r="C7" s="225"/>
      <c r="D7" s="225"/>
      <c r="E7" s="225"/>
      <c r="F7" s="225"/>
    </row>
    <row r="8" spans="3:7" ht="36" customHeight="1">
      <c r="C8" s="225"/>
      <c r="D8" s="225"/>
      <c r="E8" s="225"/>
      <c r="F8" s="225"/>
    </row>
    <row r="10" spans="3:7" ht="37.5">
      <c r="C10" s="267" t="str">
        <f>'Осн фін показн (кварт)'!A56</f>
        <v>Начальник КП БМР ЖЕК № 1</v>
      </c>
      <c r="E10" s="265" t="s">
        <v>513</v>
      </c>
      <c r="F10" s="298" t="str">
        <f>'Осн фін показн (кварт)'!F56:H56</f>
        <v>О.І. Ящук</v>
      </c>
      <c r="G10" s="299"/>
    </row>
    <row r="11" spans="3:7" s="227" customFormat="1">
      <c r="C11" s="268" t="s">
        <v>59</v>
      </c>
      <c r="E11" s="139" t="s">
        <v>60</v>
      </c>
      <c r="F11" s="138" t="s">
        <v>87</v>
      </c>
      <c r="G11" s="260"/>
    </row>
    <row r="12" spans="3:7" s="227" customFormat="1"/>
    <row r="13" spans="3:7" s="227" customFormat="1"/>
    <row r="14" spans="3:7" s="227" customFormat="1">
      <c r="C14" s="307" t="s">
        <v>289</v>
      </c>
    </row>
    <row r="15" spans="3:7" s="227" customFormat="1">
      <c r="C15" s="227" t="s">
        <v>553</v>
      </c>
    </row>
    <row r="16" spans="3:7" s="227" customFormat="1"/>
    <row r="17" s="227" customFormat="1"/>
    <row r="18" s="227" customFormat="1"/>
    <row r="19" s="227" customFormat="1"/>
    <row r="20" s="227" customFormat="1"/>
    <row r="21" s="227" customFormat="1"/>
    <row r="22" s="227" customFormat="1"/>
    <row r="23" s="227" customFormat="1"/>
    <row r="24" s="227" customFormat="1"/>
    <row r="25" s="227" customFormat="1"/>
    <row r="26" s="227" customFormat="1"/>
    <row r="27" s="227" customFormat="1"/>
    <row r="28" s="227" customFormat="1"/>
    <row r="29" s="227" customFormat="1"/>
    <row r="30" s="227" customFormat="1"/>
    <row r="31" s="227" customFormat="1"/>
  </sheetData>
  <mergeCells count="2">
    <mergeCell ref="C2:F2"/>
    <mergeCell ref="E1:F1"/>
  </mergeCells>
  <phoneticPr fontId="3" type="noConversion"/>
  <pageMargins left="0" right="0.23622047244094491" top="0.6692913385826772" bottom="0" header="0" footer="0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workbookViewId="0">
      <pane ySplit="5" topLeftCell="A39" activePane="bottomLeft" state="frozen"/>
      <selection pane="bottomLeft" activeCell="B2" sqref="B2:D2"/>
    </sheetView>
  </sheetViews>
  <sheetFormatPr defaultRowHeight="15.75"/>
  <cols>
    <col min="1" max="1" width="9.140625" style="304"/>
    <col min="2" max="2" width="62.140625" style="304" customWidth="1"/>
    <col min="3" max="3" width="9.140625" style="304"/>
    <col min="4" max="4" width="11.5703125" style="304" customWidth="1"/>
    <col min="5" max="5" width="9.140625" style="304"/>
    <col min="6" max="6" width="9.140625" style="305"/>
  </cols>
  <sheetData>
    <row r="1" spans="1:7" s="227" customFormat="1">
      <c r="A1" s="304"/>
      <c r="B1" s="839" t="s">
        <v>556</v>
      </c>
      <c r="C1" s="839"/>
      <c r="D1" s="839"/>
      <c r="E1" s="304"/>
      <c r="F1" s="304"/>
    </row>
    <row r="2" spans="1:7" s="227" customFormat="1" ht="12.75" customHeight="1">
      <c r="A2" s="315"/>
      <c r="B2" s="840" t="s">
        <v>996</v>
      </c>
      <c r="C2" s="840"/>
      <c r="D2" s="840"/>
      <c r="E2" s="315"/>
      <c r="F2" s="304"/>
    </row>
    <row r="3" spans="1:7" ht="12.75" customHeight="1">
      <c r="A3" s="315"/>
      <c r="B3" s="315"/>
      <c r="C3" s="315"/>
      <c r="D3" s="315"/>
      <c r="E3" s="315"/>
    </row>
    <row r="4" spans="1:7" ht="12.75" customHeight="1">
      <c r="A4" s="315"/>
      <c r="B4" s="846" t="s">
        <v>194</v>
      </c>
      <c r="C4" s="844" t="s">
        <v>8</v>
      </c>
      <c r="D4" s="845" t="s">
        <v>921</v>
      </c>
      <c r="E4" s="315"/>
    </row>
    <row r="5" spans="1:7" ht="15.75" customHeight="1">
      <c r="A5" s="315"/>
      <c r="B5" s="846"/>
      <c r="C5" s="844"/>
      <c r="D5" s="845"/>
      <c r="E5" s="315"/>
    </row>
    <row r="6" spans="1:7" ht="12.75" customHeight="1">
      <c r="A6" s="315"/>
      <c r="B6" s="316" t="s">
        <v>525</v>
      </c>
      <c r="C6" s="317">
        <v>1000</v>
      </c>
      <c r="D6" s="386">
        <f>SUM(D7:D13)</f>
        <v>45543</v>
      </c>
      <c r="E6" s="315"/>
    </row>
    <row r="7" spans="1:7" s="4" customFormat="1" ht="12.75" customHeight="1">
      <c r="A7" s="318"/>
      <c r="B7" s="247" t="s">
        <v>475</v>
      </c>
      <c r="C7" s="89"/>
      <c r="D7" s="339">
        <v>40797</v>
      </c>
      <c r="E7" s="318"/>
      <c r="F7" s="306"/>
    </row>
    <row r="8" spans="1:7" s="4" customFormat="1" ht="12.75" customHeight="1">
      <c r="A8" s="318"/>
      <c r="B8" s="310" t="s">
        <v>526</v>
      </c>
      <c r="C8" s="89"/>
      <c r="D8" s="339">
        <v>1551</v>
      </c>
      <c r="E8" s="318"/>
      <c r="F8" s="306"/>
    </row>
    <row r="9" spans="1:7" s="4" customFormat="1" ht="12.75" customHeight="1">
      <c r="A9" s="318"/>
      <c r="B9" s="310" t="s">
        <v>527</v>
      </c>
      <c r="C9" s="89"/>
      <c r="D9" s="339">
        <v>738</v>
      </c>
      <c r="E9" s="318"/>
      <c r="F9" s="306"/>
    </row>
    <row r="10" spans="1:7" s="4" customFormat="1" ht="12.75" customHeight="1">
      <c r="A10" s="318"/>
      <c r="B10" s="310" t="s">
        <v>564</v>
      </c>
      <c r="C10" s="89"/>
      <c r="D10" s="339">
        <v>805</v>
      </c>
      <c r="E10" s="318"/>
      <c r="F10" s="306"/>
    </row>
    <row r="11" spans="1:7" s="4" customFormat="1" ht="12.75" customHeight="1">
      <c r="A11" s="318"/>
      <c r="B11" s="310" t="s">
        <v>528</v>
      </c>
      <c r="C11" s="89"/>
      <c r="D11" s="339">
        <v>288</v>
      </c>
      <c r="E11" s="318"/>
      <c r="F11" s="306"/>
    </row>
    <row r="12" spans="1:7" s="4" customFormat="1" ht="12.75" customHeight="1">
      <c r="A12" s="318"/>
      <c r="B12" s="440" t="s">
        <v>481</v>
      </c>
      <c r="C12" s="89"/>
      <c r="D12" s="339">
        <v>489</v>
      </c>
      <c r="E12" s="318"/>
      <c r="F12" s="306"/>
    </row>
    <row r="13" spans="1:7" s="4" customFormat="1" ht="12.75" customHeight="1">
      <c r="A13" s="318"/>
      <c r="B13" s="310" t="s">
        <v>721</v>
      </c>
      <c r="C13" s="89"/>
      <c r="D13" s="339">
        <v>875</v>
      </c>
      <c r="E13" s="318"/>
      <c r="F13" s="306"/>
    </row>
    <row r="14" spans="1:7" s="332" customFormat="1" ht="12.75" customHeight="1">
      <c r="A14" s="329"/>
      <c r="B14" s="837" t="s">
        <v>557</v>
      </c>
      <c r="C14" s="837"/>
      <c r="D14" s="837"/>
      <c r="E14" s="329"/>
      <c r="F14" s="330"/>
      <c r="G14" s="331"/>
    </row>
    <row r="15" spans="1:7" s="1" customFormat="1" ht="12.75" customHeight="1">
      <c r="A15" s="319"/>
      <c r="B15" s="320" t="s">
        <v>529</v>
      </c>
      <c r="C15" s="321">
        <v>1018</v>
      </c>
      <c r="D15" s="386">
        <f>SUM(D16:D26)</f>
        <v>12526</v>
      </c>
      <c r="E15" s="319"/>
      <c r="F15" s="15"/>
    </row>
    <row r="16" spans="1:7" s="1" customFormat="1" ht="12.75" customHeight="1">
      <c r="A16" s="319"/>
      <c r="B16" s="310" t="s">
        <v>530</v>
      </c>
      <c r="C16" s="80"/>
      <c r="D16" s="339">
        <v>3870</v>
      </c>
      <c r="E16" s="319"/>
      <c r="F16" s="15"/>
    </row>
    <row r="17" spans="1:6" s="1" customFormat="1" ht="12.75" customHeight="1">
      <c r="A17" s="319"/>
      <c r="B17" s="310" t="s">
        <v>531</v>
      </c>
      <c r="C17" s="80"/>
      <c r="D17" s="339">
        <v>2166</v>
      </c>
      <c r="E17" s="319"/>
      <c r="F17" s="15"/>
    </row>
    <row r="18" spans="1:6" s="1" customFormat="1" ht="12.75" customHeight="1">
      <c r="A18" s="319"/>
      <c r="B18" s="310" t="s">
        <v>532</v>
      </c>
      <c r="C18" s="80"/>
      <c r="D18" s="339">
        <v>855</v>
      </c>
      <c r="E18" s="319"/>
      <c r="F18" s="15"/>
    </row>
    <row r="19" spans="1:6" s="1" customFormat="1" ht="12.75" customHeight="1">
      <c r="A19" s="319"/>
      <c r="B19" s="310" t="s">
        <v>533</v>
      </c>
      <c r="C19" s="80"/>
      <c r="D19" s="339">
        <v>584</v>
      </c>
      <c r="E19" s="319"/>
      <c r="F19" s="15"/>
    </row>
    <row r="20" spans="1:6" s="1" customFormat="1" ht="12.75" customHeight="1">
      <c r="A20" s="319"/>
      <c r="B20" s="310" t="s">
        <v>633</v>
      </c>
      <c r="C20" s="80"/>
      <c r="D20" s="339">
        <v>500</v>
      </c>
      <c r="E20" s="319"/>
      <c r="F20" s="15"/>
    </row>
    <row r="21" spans="1:6" s="1" customFormat="1" ht="12.75" customHeight="1">
      <c r="A21" s="319"/>
      <c r="B21" s="310" t="s">
        <v>534</v>
      </c>
      <c r="C21" s="80"/>
      <c r="D21" s="339">
        <v>685</v>
      </c>
      <c r="E21" s="319"/>
      <c r="F21" s="15"/>
    </row>
    <row r="22" spans="1:6" s="1" customFormat="1" ht="12.75" customHeight="1">
      <c r="A22" s="319"/>
      <c r="B22" s="310" t="s">
        <v>535</v>
      </c>
      <c r="C22" s="80"/>
      <c r="D22" s="339">
        <v>2862</v>
      </c>
      <c r="E22" s="319"/>
      <c r="F22" s="15"/>
    </row>
    <row r="23" spans="1:6" s="1" customFormat="1" ht="12.75" customHeight="1">
      <c r="A23" s="319"/>
      <c r="B23" s="310" t="s">
        <v>536</v>
      </c>
      <c r="C23" s="80"/>
      <c r="D23" s="339">
        <v>805</v>
      </c>
      <c r="E23" s="319"/>
      <c r="F23" s="15"/>
    </row>
    <row r="24" spans="1:6" s="1" customFormat="1" ht="12.75" customHeight="1">
      <c r="A24" s="319"/>
      <c r="B24" s="310" t="s">
        <v>547</v>
      </c>
      <c r="C24" s="80"/>
      <c r="D24" s="339">
        <v>161</v>
      </c>
      <c r="E24" s="319"/>
      <c r="F24" s="15"/>
    </row>
    <row r="25" spans="1:6" s="1" customFormat="1" ht="12.75" customHeight="1">
      <c r="A25" s="319"/>
      <c r="B25" s="310" t="s">
        <v>537</v>
      </c>
      <c r="C25" s="80"/>
      <c r="D25" s="339">
        <v>26</v>
      </c>
      <c r="E25" s="319"/>
      <c r="F25" s="15"/>
    </row>
    <row r="26" spans="1:6" s="1" customFormat="1" ht="12.75" customHeight="1">
      <c r="A26" s="319"/>
      <c r="B26" s="310" t="s">
        <v>538</v>
      </c>
      <c r="C26" s="80"/>
      <c r="D26" s="339">
        <v>12</v>
      </c>
      <c r="E26" s="319"/>
      <c r="F26" s="15"/>
    </row>
    <row r="27" spans="1:6" s="332" customFormat="1" ht="12.75" customHeight="1">
      <c r="A27" s="329"/>
      <c r="B27" s="316" t="s">
        <v>539</v>
      </c>
      <c r="C27" s="317">
        <v>1030</v>
      </c>
      <c r="D27" s="386">
        <f>SUM(D28:D31)</f>
        <v>1060</v>
      </c>
      <c r="E27" s="329"/>
      <c r="F27" s="330"/>
    </row>
    <row r="28" spans="1:6" s="332" customFormat="1" ht="12.75" customHeight="1">
      <c r="A28" s="329"/>
      <c r="B28" s="310" t="s">
        <v>519</v>
      </c>
      <c r="C28" s="89"/>
      <c r="D28" s="339">
        <v>929</v>
      </c>
      <c r="E28" s="329"/>
      <c r="F28" s="330"/>
    </row>
    <row r="29" spans="1:6" s="332" customFormat="1" ht="12.75" customHeight="1">
      <c r="A29" s="329"/>
      <c r="B29" s="310" t="s">
        <v>574</v>
      </c>
      <c r="C29" s="89"/>
      <c r="D29" s="339">
        <v>9</v>
      </c>
      <c r="E29" s="329"/>
      <c r="F29" s="330"/>
    </row>
    <row r="30" spans="1:6" s="332" customFormat="1" ht="12.75" customHeight="1">
      <c r="A30" s="329"/>
      <c r="B30" s="310" t="s">
        <v>719</v>
      </c>
      <c r="C30" s="89"/>
      <c r="D30" s="339">
        <v>9</v>
      </c>
      <c r="E30" s="329"/>
      <c r="F30" s="330"/>
    </row>
    <row r="31" spans="1:6" s="332" customFormat="1" ht="12.75" customHeight="1">
      <c r="A31" s="329"/>
      <c r="B31" s="310" t="s">
        <v>722</v>
      </c>
      <c r="C31" s="89"/>
      <c r="D31" s="339">
        <v>113</v>
      </c>
      <c r="E31" s="329"/>
      <c r="F31" s="330"/>
    </row>
    <row r="32" spans="1:6" s="332" customFormat="1" ht="12.75" customHeight="1">
      <c r="A32" s="329"/>
      <c r="B32" s="837" t="s">
        <v>558</v>
      </c>
      <c r="C32" s="837"/>
      <c r="D32" s="837"/>
      <c r="E32" s="329"/>
      <c r="F32" s="330"/>
    </row>
    <row r="33" spans="1:6" s="332" customFormat="1" ht="12.75" customHeight="1">
      <c r="A33" s="329"/>
      <c r="B33" s="320" t="s">
        <v>540</v>
      </c>
      <c r="C33" s="317">
        <v>1062</v>
      </c>
      <c r="D33" s="386">
        <f>SUM(D34:D44)</f>
        <v>541</v>
      </c>
      <c r="E33" s="329"/>
      <c r="F33" s="330"/>
    </row>
    <row r="34" spans="1:6" s="332" customFormat="1" ht="12.75" customHeight="1">
      <c r="A34" s="329"/>
      <c r="B34" s="310" t="s">
        <v>541</v>
      </c>
      <c r="C34" s="89"/>
      <c r="D34" s="339">
        <v>130</v>
      </c>
      <c r="E34" s="329"/>
      <c r="F34" s="330"/>
    </row>
    <row r="35" spans="1:6" s="332" customFormat="1" ht="12.75" customHeight="1">
      <c r="A35" s="329"/>
      <c r="B35" s="310" t="s">
        <v>542</v>
      </c>
      <c r="C35" s="89"/>
      <c r="D35" s="339">
        <v>24</v>
      </c>
      <c r="E35" s="329"/>
      <c r="F35" s="330"/>
    </row>
    <row r="36" spans="1:6" s="332" customFormat="1" ht="12.75" customHeight="1">
      <c r="A36" s="329"/>
      <c r="B36" s="310" t="s">
        <v>543</v>
      </c>
      <c r="C36" s="89"/>
      <c r="D36" s="339">
        <v>6</v>
      </c>
      <c r="E36" s="329"/>
      <c r="F36" s="330"/>
    </row>
    <row r="37" spans="1:6" s="332" customFormat="1" ht="12.75" customHeight="1">
      <c r="A37" s="329"/>
      <c r="B37" s="310" t="s">
        <v>544</v>
      </c>
      <c r="C37" s="89"/>
      <c r="D37" s="339">
        <v>5</v>
      </c>
      <c r="E37" s="329"/>
      <c r="F37" s="330"/>
    </row>
    <row r="38" spans="1:6" s="332" customFormat="1" ht="12.75" customHeight="1">
      <c r="A38" s="329"/>
      <c r="B38" s="310" t="s">
        <v>545</v>
      </c>
      <c r="C38" s="89"/>
      <c r="D38" s="339">
        <v>200</v>
      </c>
      <c r="E38" s="329"/>
      <c r="F38" s="330"/>
    </row>
    <row r="39" spans="1:6" s="332" customFormat="1" ht="12.75" customHeight="1">
      <c r="A39" s="329"/>
      <c r="B39" s="310" t="s">
        <v>548</v>
      </c>
      <c r="C39" s="89"/>
      <c r="D39" s="339">
        <v>36</v>
      </c>
      <c r="E39" s="329"/>
      <c r="F39" s="330"/>
    </row>
    <row r="40" spans="1:6" s="332" customFormat="1" ht="12.75" customHeight="1">
      <c r="A40" s="329"/>
      <c r="B40" s="310" t="s">
        <v>546</v>
      </c>
      <c r="C40" s="89"/>
      <c r="D40" s="339">
        <v>19</v>
      </c>
      <c r="E40" s="329"/>
      <c r="F40" s="330"/>
    </row>
    <row r="41" spans="1:6" s="332" customFormat="1" ht="12.75" customHeight="1">
      <c r="A41" s="329"/>
      <c r="B41" s="310" t="s">
        <v>575</v>
      </c>
      <c r="C41" s="89"/>
      <c r="D41" s="339">
        <v>24</v>
      </c>
      <c r="E41" s="329"/>
      <c r="F41" s="330"/>
    </row>
    <row r="42" spans="1:6" s="332" customFormat="1" ht="12.75" customHeight="1">
      <c r="A42" s="329"/>
      <c r="B42" s="310" t="s">
        <v>576</v>
      </c>
      <c r="C42" s="89"/>
      <c r="D42" s="339">
        <v>24</v>
      </c>
      <c r="E42" s="329"/>
      <c r="F42" s="330"/>
    </row>
    <row r="43" spans="1:6" s="332" customFormat="1" ht="12.75" customHeight="1">
      <c r="A43" s="329"/>
      <c r="B43" s="310" t="s">
        <v>581</v>
      </c>
      <c r="C43" s="89"/>
      <c r="D43" s="339">
        <v>9</v>
      </c>
      <c r="E43" s="329"/>
      <c r="F43" s="330"/>
    </row>
    <row r="44" spans="1:6" s="332" customFormat="1" ht="12.75" customHeight="1">
      <c r="A44" s="329"/>
      <c r="B44" s="310" t="s">
        <v>136</v>
      </c>
      <c r="C44" s="89"/>
      <c r="D44" s="339">
        <v>64</v>
      </c>
      <c r="E44" s="329"/>
      <c r="F44" s="330"/>
    </row>
    <row r="45" spans="1:6" s="332" customFormat="1" ht="12.75" customHeight="1">
      <c r="A45" s="329"/>
      <c r="B45" s="838" t="s">
        <v>559</v>
      </c>
      <c r="C45" s="838"/>
      <c r="D45" s="838"/>
      <c r="E45" s="329"/>
      <c r="F45" s="330"/>
    </row>
    <row r="46" spans="1:6" s="332" customFormat="1" ht="12.75" customHeight="1">
      <c r="A46" s="329"/>
      <c r="B46" s="320" t="s">
        <v>549</v>
      </c>
      <c r="C46" s="317">
        <v>1085</v>
      </c>
      <c r="D46" s="386">
        <f>SUM(D47:D55)</f>
        <v>1058</v>
      </c>
      <c r="E46" s="329"/>
      <c r="F46" s="330"/>
    </row>
    <row r="47" spans="1:6" s="332" customFormat="1" ht="12.75" customHeight="1">
      <c r="A47" s="329"/>
      <c r="B47" s="310" t="s">
        <v>582</v>
      </c>
      <c r="C47" s="89"/>
      <c r="D47" s="339">
        <v>11</v>
      </c>
      <c r="E47" s="319"/>
      <c r="F47" s="330"/>
    </row>
    <row r="48" spans="1:6" s="332" customFormat="1" ht="12.75" customHeight="1">
      <c r="A48" s="329"/>
      <c r="B48" s="310" t="s">
        <v>565</v>
      </c>
      <c r="C48" s="89"/>
      <c r="D48" s="339"/>
      <c r="E48" s="319"/>
      <c r="F48" s="330"/>
    </row>
    <row r="49" spans="1:6" s="332" customFormat="1" ht="12.75" customHeight="1">
      <c r="A49" s="329"/>
      <c r="B49" s="310" t="s">
        <v>27</v>
      </c>
      <c r="C49" s="89"/>
      <c r="D49" s="339"/>
      <c r="E49" s="319"/>
      <c r="F49" s="330"/>
    </row>
    <row r="50" spans="1:6" s="332" customFormat="1" ht="12.75" customHeight="1">
      <c r="A50" s="329"/>
      <c r="B50" s="310" t="s">
        <v>135</v>
      </c>
      <c r="C50" s="89"/>
      <c r="D50" s="339">
        <v>7</v>
      </c>
      <c r="E50" s="319"/>
      <c r="F50" s="330"/>
    </row>
    <row r="51" spans="1:6" s="332" customFormat="1" ht="12.75" customHeight="1">
      <c r="A51" s="329"/>
      <c r="B51" s="310" t="s">
        <v>577</v>
      </c>
      <c r="C51" s="89"/>
      <c r="D51" s="339"/>
      <c r="E51" s="319"/>
      <c r="F51" s="330"/>
    </row>
    <row r="52" spans="1:6" s="332" customFormat="1" ht="12.75" customHeight="1">
      <c r="A52" s="329"/>
      <c r="B52" s="345" t="s">
        <v>541</v>
      </c>
      <c r="C52" s="89"/>
      <c r="D52" s="339">
        <v>116</v>
      </c>
      <c r="E52" s="319"/>
      <c r="F52" s="330"/>
    </row>
    <row r="53" spans="1:6" s="332" customFormat="1" ht="12.75" customHeight="1">
      <c r="A53" s="329"/>
      <c r="B53" s="345" t="s">
        <v>578</v>
      </c>
      <c r="C53" s="89"/>
      <c r="D53" s="339">
        <v>1</v>
      </c>
      <c r="E53" s="319"/>
      <c r="F53" s="330"/>
    </row>
    <row r="54" spans="1:6" s="332" customFormat="1" ht="12.75" customHeight="1">
      <c r="A54" s="329"/>
      <c r="B54" s="345" t="s">
        <v>628</v>
      </c>
      <c r="C54" s="89"/>
      <c r="D54" s="339">
        <v>894</v>
      </c>
      <c r="E54" s="319"/>
      <c r="F54" s="330"/>
    </row>
    <row r="55" spans="1:6" s="332" customFormat="1" ht="12.75" customHeight="1">
      <c r="A55" s="329"/>
      <c r="B55" s="345" t="s">
        <v>720</v>
      </c>
      <c r="C55" s="89"/>
      <c r="D55" s="339">
        <v>29</v>
      </c>
      <c r="E55" s="319"/>
      <c r="F55" s="330"/>
    </row>
    <row r="56" spans="1:6" s="332" customFormat="1" ht="12.75" customHeight="1">
      <c r="A56" s="329"/>
      <c r="B56" s="842" t="s">
        <v>348</v>
      </c>
      <c r="C56" s="842"/>
      <c r="D56" s="842"/>
      <c r="E56" s="329"/>
      <c r="F56" s="330"/>
    </row>
    <row r="57" spans="1:6" s="332" customFormat="1" ht="12.75" customHeight="1">
      <c r="A57" s="329"/>
      <c r="B57" s="333" t="s">
        <v>560</v>
      </c>
      <c r="C57" s="322" t="s">
        <v>330</v>
      </c>
      <c r="D57" s="386">
        <f>SUM(D58:D60)</f>
        <v>1260</v>
      </c>
      <c r="E57" s="329"/>
      <c r="F57" s="330"/>
    </row>
    <row r="58" spans="1:6" s="332" customFormat="1" ht="12.75" customHeight="1">
      <c r="A58" s="329"/>
      <c r="B58" s="334" t="s">
        <v>550</v>
      </c>
      <c r="C58" s="335"/>
      <c r="D58" s="339">
        <v>930</v>
      </c>
      <c r="E58" s="329"/>
      <c r="F58" s="330"/>
    </row>
    <row r="59" spans="1:6" s="332" customFormat="1" ht="12.75" customHeight="1">
      <c r="A59" s="329"/>
      <c r="B59" s="334" t="s">
        <v>579</v>
      </c>
      <c r="C59" s="335"/>
      <c r="D59" s="339">
        <v>8</v>
      </c>
      <c r="E59" s="329"/>
      <c r="F59" s="330"/>
    </row>
    <row r="60" spans="1:6" s="332" customFormat="1" ht="12.75" customHeight="1">
      <c r="A60" s="329"/>
      <c r="B60" s="334" t="s">
        <v>566</v>
      </c>
      <c r="C60" s="335"/>
      <c r="D60" s="339">
        <v>322</v>
      </c>
      <c r="E60" s="329"/>
      <c r="F60" s="330"/>
    </row>
    <row r="61" spans="1:6" s="332" customFormat="1" ht="12.75" customHeight="1">
      <c r="A61" s="329"/>
      <c r="B61" s="527" t="s">
        <v>926</v>
      </c>
      <c r="C61" s="528">
        <v>3050</v>
      </c>
      <c r="D61" s="386">
        <f>SUM(D62:D62)</f>
        <v>5</v>
      </c>
      <c r="E61" s="329"/>
      <c r="F61" s="330"/>
    </row>
    <row r="62" spans="1:6" s="332" customFormat="1" ht="12.75" customHeight="1">
      <c r="A62" s="329"/>
      <c r="B62" s="334" t="s">
        <v>927</v>
      </c>
      <c r="C62" s="335"/>
      <c r="D62" s="339">
        <v>5</v>
      </c>
      <c r="E62" s="329"/>
      <c r="F62" s="330"/>
    </row>
    <row r="63" spans="1:6" s="332" customFormat="1" ht="12.75" customHeight="1">
      <c r="A63" s="329"/>
      <c r="B63" s="842" t="s">
        <v>335</v>
      </c>
      <c r="C63" s="842"/>
      <c r="D63" s="842"/>
      <c r="E63" s="329"/>
      <c r="F63" s="330"/>
    </row>
    <row r="64" spans="1:6" s="332" customFormat="1" ht="12.75" customHeight="1">
      <c r="A64" s="329"/>
      <c r="B64" s="323" t="s">
        <v>561</v>
      </c>
      <c r="C64" s="324" t="s">
        <v>344</v>
      </c>
      <c r="D64" s="529">
        <f>SUM(D65:D70)</f>
        <v>15375</v>
      </c>
      <c r="E64" s="329"/>
      <c r="F64" s="373"/>
    </row>
    <row r="65" spans="1:6" s="332" customFormat="1" ht="12.75" customHeight="1">
      <c r="A65" s="329"/>
      <c r="B65" s="325" t="s">
        <v>521</v>
      </c>
      <c r="C65" s="205"/>
      <c r="D65" s="378">
        <v>5939</v>
      </c>
      <c r="E65" s="329"/>
      <c r="F65" s="374"/>
    </row>
    <row r="66" spans="1:6" s="332" customFormat="1" ht="12.75" customHeight="1">
      <c r="A66" s="329"/>
      <c r="B66" s="310" t="s">
        <v>551</v>
      </c>
      <c r="C66" s="206"/>
      <c r="D66" s="377">
        <v>4768</v>
      </c>
      <c r="E66" s="329"/>
      <c r="F66" s="374"/>
    </row>
    <row r="67" spans="1:6" s="332" customFormat="1" ht="12.75" customHeight="1">
      <c r="A67" s="329"/>
      <c r="B67" s="310" t="s">
        <v>522</v>
      </c>
      <c r="C67" s="206"/>
      <c r="D67" s="377">
        <v>3924</v>
      </c>
      <c r="E67" s="329"/>
      <c r="F67" s="374"/>
    </row>
    <row r="68" spans="1:6" s="332" customFormat="1" ht="12.75" customHeight="1">
      <c r="A68" s="329"/>
      <c r="B68" s="310" t="s">
        <v>523</v>
      </c>
      <c r="C68" s="206"/>
      <c r="D68" s="377">
        <v>329</v>
      </c>
      <c r="E68" s="329"/>
      <c r="F68" s="374"/>
    </row>
    <row r="69" spans="1:6" s="332" customFormat="1" ht="12.75" customHeight="1">
      <c r="A69" s="329"/>
      <c r="B69" s="310" t="s">
        <v>524</v>
      </c>
      <c r="C69" s="206"/>
      <c r="D69" s="377">
        <v>22</v>
      </c>
      <c r="E69" s="329"/>
      <c r="F69" s="374"/>
    </row>
    <row r="70" spans="1:6" s="332" customFormat="1" ht="12.75" customHeight="1">
      <c r="A70" s="329"/>
      <c r="B70" s="310" t="s">
        <v>567</v>
      </c>
      <c r="C70" s="206"/>
      <c r="D70" s="377">
        <v>393</v>
      </c>
      <c r="E70" s="329"/>
      <c r="F70" s="374"/>
    </row>
    <row r="71" spans="1:6" s="332" customFormat="1" ht="12.75" customHeight="1">
      <c r="A71" s="329"/>
      <c r="B71" s="843" t="s">
        <v>145</v>
      </c>
      <c r="C71" s="843"/>
      <c r="D71" s="843"/>
      <c r="E71" s="329"/>
      <c r="F71" s="373"/>
    </row>
    <row r="72" spans="1:6" s="332" customFormat="1" ht="12.75" customHeight="1">
      <c r="A72" s="329"/>
      <c r="B72" s="320" t="s">
        <v>552</v>
      </c>
      <c r="C72" s="326">
        <v>4020</v>
      </c>
      <c r="D72" s="386">
        <f>SUM(D73:D73)</f>
        <v>0</v>
      </c>
      <c r="E72" s="329"/>
      <c r="F72" s="387"/>
    </row>
    <row r="73" spans="1:6" s="332" customFormat="1" ht="12.75" customHeight="1">
      <c r="A73" s="329"/>
      <c r="B73" s="310"/>
      <c r="C73" s="105"/>
      <c r="D73" s="377"/>
      <c r="E73" s="329"/>
      <c r="F73" s="330"/>
    </row>
    <row r="74" spans="1:6" s="332" customFormat="1" ht="12.75" customHeight="1">
      <c r="A74" s="329"/>
      <c r="B74" s="340" t="s">
        <v>568</v>
      </c>
      <c r="C74" s="360">
        <v>4030</v>
      </c>
      <c r="D74" s="386">
        <f>SUM(D75:D89)</f>
        <v>63</v>
      </c>
      <c r="E74" s="329"/>
      <c r="F74" s="387"/>
    </row>
    <row r="75" spans="1:6" s="332" customFormat="1" ht="12.75" customHeight="1">
      <c r="A75" s="329"/>
      <c r="B75" s="341" t="s">
        <v>928</v>
      </c>
      <c r="C75" s="90"/>
      <c r="D75" s="339">
        <v>2</v>
      </c>
      <c r="E75" s="329"/>
      <c r="F75" s="330"/>
    </row>
    <row r="76" spans="1:6" s="332" customFormat="1" ht="12.75" customHeight="1">
      <c r="A76" s="329"/>
      <c r="B76" s="341" t="s">
        <v>929</v>
      </c>
      <c r="C76" s="90"/>
      <c r="D76" s="339">
        <v>1</v>
      </c>
      <c r="E76" s="329"/>
      <c r="F76" s="330"/>
    </row>
    <row r="77" spans="1:6" s="332" customFormat="1" ht="12.75" customHeight="1">
      <c r="A77" s="329"/>
      <c r="B77" s="341" t="s">
        <v>930</v>
      </c>
      <c r="C77" s="90"/>
      <c r="D77" s="339">
        <v>2</v>
      </c>
      <c r="E77" s="329"/>
      <c r="F77" s="330"/>
    </row>
    <row r="78" spans="1:6" s="332" customFormat="1" ht="12.75" customHeight="1">
      <c r="A78" s="329"/>
      <c r="B78" s="341" t="s">
        <v>931</v>
      </c>
      <c r="C78" s="90"/>
      <c r="D78" s="339">
        <v>3</v>
      </c>
      <c r="E78" s="329"/>
      <c r="F78" s="330"/>
    </row>
    <row r="79" spans="1:6" s="332" customFormat="1" ht="12.75" customHeight="1">
      <c r="A79" s="329"/>
      <c r="B79" s="341" t="s">
        <v>932</v>
      </c>
      <c r="C79" s="90"/>
      <c r="D79" s="339">
        <v>1</v>
      </c>
      <c r="E79" s="329"/>
      <c r="F79" s="330"/>
    </row>
    <row r="80" spans="1:6" s="332" customFormat="1" ht="12.75" customHeight="1">
      <c r="A80" s="329"/>
      <c r="B80" s="341" t="s">
        <v>933</v>
      </c>
      <c r="C80" s="90"/>
      <c r="D80" s="339">
        <v>9</v>
      </c>
      <c r="E80" s="329"/>
      <c r="F80" s="330"/>
    </row>
    <row r="81" spans="1:10" s="332" customFormat="1" ht="12.75" customHeight="1">
      <c r="A81" s="329"/>
      <c r="B81" s="341" t="s">
        <v>934</v>
      </c>
      <c r="C81" s="90"/>
      <c r="D81" s="339">
        <v>3</v>
      </c>
      <c r="E81" s="329"/>
      <c r="F81" s="330"/>
    </row>
    <row r="82" spans="1:10" s="332" customFormat="1" ht="12.75" customHeight="1">
      <c r="A82" s="329"/>
      <c r="B82" s="341" t="s">
        <v>935</v>
      </c>
      <c r="C82" s="90"/>
      <c r="D82" s="339">
        <v>5</v>
      </c>
      <c r="E82" s="329"/>
      <c r="F82" s="330"/>
    </row>
    <row r="83" spans="1:10" s="332" customFormat="1" ht="12.75" customHeight="1">
      <c r="A83" s="329"/>
      <c r="B83" s="341" t="s">
        <v>936</v>
      </c>
      <c r="C83" s="90"/>
      <c r="D83" s="339">
        <v>18</v>
      </c>
      <c r="E83" s="329"/>
      <c r="F83" s="330"/>
    </row>
    <row r="84" spans="1:10" s="332" customFormat="1" ht="12.75" customHeight="1">
      <c r="A84" s="329"/>
      <c r="B84" s="341" t="s">
        <v>723</v>
      </c>
      <c r="C84" s="90"/>
      <c r="D84" s="339">
        <v>2</v>
      </c>
      <c r="E84" s="329"/>
      <c r="F84" s="330"/>
    </row>
    <row r="85" spans="1:10" s="332" customFormat="1" ht="12.75" customHeight="1">
      <c r="A85" s="329"/>
      <c r="B85" s="341" t="s">
        <v>937</v>
      </c>
      <c r="C85" s="90"/>
      <c r="D85" s="339">
        <v>2</v>
      </c>
      <c r="E85" s="329"/>
      <c r="F85" s="330"/>
    </row>
    <row r="86" spans="1:10" s="332" customFormat="1" ht="12.75" customHeight="1">
      <c r="A86" s="329"/>
      <c r="B86" s="341" t="s">
        <v>938</v>
      </c>
      <c r="C86" s="90"/>
      <c r="D86" s="339">
        <v>1</v>
      </c>
      <c r="E86" s="329"/>
      <c r="F86" s="330"/>
    </row>
    <row r="87" spans="1:10" s="332" customFormat="1" ht="12.75" customHeight="1">
      <c r="A87" s="329"/>
      <c r="B87" s="341" t="s">
        <v>939</v>
      </c>
      <c r="C87" s="90"/>
      <c r="D87" s="339">
        <v>2</v>
      </c>
      <c r="E87" s="329"/>
      <c r="F87" s="330"/>
    </row>
    <row r="88" spans="1:10" s="332" customFormat="1" ht="12.75" customHeight="1">
      <c r="A88" s="329"/>
      <c r="B88" s="530" t="s">
        <v>940</v>
      </c>
      <c r="C88" s="90"/>
      <c r="D88" s="339">
        <v>4</v>
      </c>
      <c r="E88" s="329"/>
      <c r="F88" s="330"/>
    </row>
    <row r="89" spans="1:10" s="332" customFormat="1" ht="12.75" customHeight="1">
      <c r="A89" s="329"/>
      <c r="B89" s="341" t="s">
        <v>941</v>
      </c>
      <c r="C89" s="90"/>
      <c r="D89" s="339">
        <v>8</v>
      </c>
      <c r="E89" s="329"/>
      <c r="F89" s="330"/>
    </row>
    <row r="90" spans="1:10" s="332" customFormat="1" ht="12.75" customHeight="1">
      <c r="A90" s="329"/>
      <c r="B90" s="375" t="s">
        <v>583</v>
      </c>
      <c r="C90" s="375">
        <v>4050</v>
      </c>
      <c r="D90" s="386">
        <f>SUM(D91:D92)</f>
        <v>24</v>
      </c>
      <c r="E90" s="329"/>
      <c r="F90" s="305"/>
      <c r="G90"/>
      <c r="H90"/>
      <c r="I90"/>
      <c r="J90"/>
    </row>
    <row r="91" spans="1:10" ht="12.75" customHeight="1">
      <c r="A91" s="315"/>
      <c r="B91" s="341" t="s">
        <v>942</v>
      </c>
      <c r="C91" s="341"/>
      <c r="D91" s="376">
        <v>12</v>
      </c>
      <c r="E91" s="315"/>
    </row>
    <row r="92" spans="1:10" ht="12.75" customHeight="1">
      <c r="A92" s="315"/>
      <c r="B92" s="310" t="s">
        <v>943</v>
      </c>
      <c r="C92" s="341"/>
      <c r="D92" s="341">
        <v>12</v>
      </c>
      <c r="E92" s="315"/>
    </row>
    <row r="93" spans="1:10" ht="12.75" customHeight="1">
      <c r="A93" s="315"/>
      <c r="B93" s="342"/>
      <c r="C93" s="342"/>
      <c r="D93" s="342"/>
      <c r="E93" s="342"/>
    </row>
    <row r="94" spans="1:10" ht="12.75" customHeight="1">
      <c r="A94" s="315"/>
      <c r="B94" s="342"/>
      <c r="C94" s="342"/>
      <c r="D94" s="342"/>
      <c r="E94" s="342"/>
    </row>
    <row r="95" spans="1:10" ht="12.75" customHeight="1">
      <c r="A95" s="315"/>
      <c r="B95" s="342"/>
      <c r="C95" s="342"/>
      <c r="D95" s="342"/>
      <c r="E95" s="342"/>
    </row>
    <row r="96" spans="1:10" ht="15.75" customHeight="1">
      <c r="A96" s="315"/>
      <c r="B96" s="371" t="str">
        <f>'Осн фін показн (кварт)'!A56</f>
        <v>Начальник КП БМР ЖЕК № 1</v>
      </c>
      <c r="C96" s="841" t="str">
        <f>'Осн фін показн (кварт)'!F56</f>
        <v>О.І. Ящук</v>
      </c>
      <c r="D96" s="841"/>
      <c r="E96" s="327"/>
    </row>
    <row r="97" spans="1:5" ht="15.75" customHeight="1">
      <c r="A97" s="315"/>
      <c r="B97" s="328" t="s">
        <v>562</v>
      </c>
      <c r="C97" s="570" t="s">
        <v>87</v>
      </c>
      <c r="D97" s="570"/>
      <c r="E97" s="153"/>
    </row>
    <row r="98" spans="1:5" ht="15.75" customHeight="1">
      <c r="A98" s="315"/>
      <c r="B98" s="315"/>
      <c r="C98" s="315"/>
      <c r="D98" s="315"/>
      <c r="E98" s="315"/>
    </row>
    <row r="99" spans="1:5" ht="15.75" customHeight="1">
      <c r="A99" s="315"/>
      <c r="B99" s="315"/>
      <c r="C99" s="315"/>
      <c r="D99" s="315"/>
      <c r="E99" s="315"/>
    </row>
    <row r="100" spans="1:5" ht="15.75" customHeight="1">
      <c r="A100" s="315"/>
      <c r="B100" s="315"/>
      <c r="C100" s="315"/>
      <c r="D100" s="315"/>
      <c r="E100" s="315"/>
    </row>
    <row r="101" spans="1:5" ht="15.75" customHeight="1">
      <c r="A101" s="315"/>
      <c r="B101" s="315"/>
      <c r="C101" s="315"/>
      <c r="D101" s="315"/>
      <c r="E101" s="315"/>
    </row>
    <row r="102" spans="1:5" ht="15.75" customHeight="1">
      <c r="A102" s="315"/>
      <c r="B102" s="315"/>
      <c r="C102" s="315"/>
      <c r="D102" s="315"/>
      <c r="E102" s="315"/>
    </row>
    <row r="103" spans="1:5" ht="15.75" customHeight="1">
      <c r="A103" s="315"/>
      <c r="B103" s="315"/>
      <c r="C103" s="315"/>
      <c r="D103" s="315"/>
      <c r="E103" s="315"/>
    </row>
    <row r="104" spans="1:5" ht="18" customHeight="1">
      <c r="A104" s="315"/>
      <c r="B104" s="315"/>
      <c r="C104" s="315"/>
      <c r="D104" s="315"/>
      <c r="E104" s="315"/>
    </row>
    <row r="105" spans="1:5" ht="18" customHeight="1">
      <c r="A105" s="315"/>
      <c r="B105" s="315"/>
      <c r="C105" s="315"/>
      <c r="D105" s="315"/>
      <c r="E105" s="315"/>
    </row>
    <row r="106" spans="1:5" ht="18" customHeight="1">
      <c r="A106" s="315"/>
      <c r="B106" s="315"/>
      <c r="C106" s="315"/>
      <c r="D106" s="315"/>
      <c r="E106" s="315"/>
    </row>
    <row r="107" spans="1:5" ht="18" customHeight="1">
      <c r="A107" s="315"/>
      <c r="B107" s="315"/>
      <c r="C107" s="315"/>
      <c r="D107" s="315"/>
      <c r="E107" s="315"/>
    </row>
    <row r="108" spans="1:5" ht="18" customHeight="1">
      <c r="A108" s="315"/>
      <c r="B108" s="315"/>
      <c r="C108" s="315"/>
      <c r="D108" s="315"/>
      <c r="E108" s="315"/>
    </row>
    <row r="109" spans="1:5" ht="18" customHeight="1">
      <c r="A109" s="315"/>
      <c r="B109" s="315"/>
      <c r="C109" s="315"/>
      <c r="D109" s="315"/>
      <c r="E109" s="315"/>
    </row>
    <row r="110" spans="1:5" ht="18" customHeight="1">
      <c r="A110" s="315"/>
      <c r="B110" s="315"/>
      <c r="C110" s="315"/>
      <c r="D110" s="315"/>
      <c r="E110" s="315"/>
    </row>
    <row r="111" spans="1:5" ht="18" customHeight="1">
      <c r="A111" s="315"/>
      <c r="B111" s="315"/>
      <c r="C111" s="315"/>
      <c r="D111" s="315"/>
      <c r="E111" s="315"/>
    </row>
    <row r="112" spans="1:5" ht="18" customHeight="1"/>
    <row r="113" ht="18" customHeight="1"/>
  </sheetData>
  <mergeCells count="13">
    <mergeCell ref="C97:D97"/>
    <mergeCell ref="B56:D56"/>
    <mergeCell ref="B63:D63"/>
    <mergeCell ref="B71:D71"/>
    <mergeCell ref="C4:C5"/>
    <mergeCell ref="D4:D5"/>
    <mergeCell ref="B4:B5"/>
    <mergeCell ref="B14:D14"/>
    <mergeCell ref="B32:D32"/>
    <mergeCell ref="B45:D45"/>
    <mergeCell ref="B1:D1"/>
    <mergeCell ref="B2:D2"/>
    <mergeCell ref="C96:D96"/>
  </mergeCells>
  <pageMargins left="0.51181102362204722" right="0.31496062992125984" top="0" bottom="0" header="0.31496062992125984" footer="0.31496062992125984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3:I50"/>
  <sheetViews>
    <sheetView topLeftCell="A22" workbookViewId="0">
      <selection activeCell="L45" sqref="L45"/>
    </sheetView>
  </sheetViews>
  <sheetFormatPr defaultRowHeight="15"/>
  <cols>
    <col min="1" max="1" width="33" style="465" customWidth="1"/>
    <col min="2" max="2" width="39.7109375" style="465" customWidth="1"/>
    <col min="3" max="3" width="8.42578125" style="466" customWidth="1"/>
    <col min="4" max="4" width="9.85546875" style="466" customWidth="1"/>
    <col min="5" max="5" width="11.7109375" style="490" customWidth="1"/>
  </cols>
  <sheetData>
    <row r="3" spans="1:7" s="227" customFormat="1" ht="15.75">
      <c r="A3" s="839" t="s">
        <v>900</v>
      </c>
      <c r="B3" s="839"/>
      <c r="C3" s="839"/>
      <c r="D3" s="839"/>
      <c r="E3" s="839"/>
      <c r="F3" s="304"/>
    </row>
    <row r="4" spans="1:7" s="227" customFormat="1" ht="12.75" customHeight="1">
      <c r="A4" s="840" t="s">
        <v>901</v>
      </c>
      <c r="B4" s="840"/>
      <c r="C4" s="840"/>
      <c r="D4" s="840"/>
      <c r="E4" s="840"/>
      <c r="F4" s="304"/>
    </row>
    <row r="5" spans="1:7" s="227" customFormat="1" ht="12.75" customHeight="1">
      <c r="A5" s="315"/>
      <c r="B5" s="457"/>
      <c r="C5" s="457"/>
      <c r="D5" s="457"/>
      <c r="E5" s="491"/>
      <c r="F5" s="304"/>
    </row>
    <row r="6" spans="1:7" s="227" customFormat="1" ht="12.75" customHeight="1">
      <c r="A6" s="849" t="s">
        <v>902</v>
      </c>
      <c r="B6" s="846" t="s">
        <v>903</v>
      </c>
      <c r="C6" s="855" t="s">
        <v>904</v>
      </c>
      <c r="D6" s="851" t="s">
        <v>905</v>
      </c>
      <c r="E6" s="456" t="s">
        <v>906</v>
      </c>
      <c r="F6" s="304"/>
    </row>
    <row r="7" spans="1:7" s="227" customFormat="1" ht="15" customHeight="1">
      <c r="A7" s="850"/>
      <c r="B7" s="846"/>
      <c r="C7" s="856"/>
      <c r="D7" s="852"/>
      <c r="E7" s="502" t="s">
        <v>898</v>
      </c>
      <c r="F7" s="304"/>
      <c r="G7" s="464"/>
    </row>
    <row r="8" spans="1:7" ht="15" customHeight="1">
      <c r="A8" s="467" t="s">
        <v>856</v>
      </c>
      <c r="B8" s="483" t="s">
        <v>857</v>
      </c>
      <c r="C8" s="468" t="s">
        <v>858</v>
      </c>
      <c r="D8" s="468">
        <v>290</v>
      </c>
      <c r="E8" s="503">
        <v>36541.03</v>
      </c>
      <c r="G8" s="501"/>
    </row>
    <row r="9" spans="1:7">
      <c r="A9" s="470" t="s">
        <v>859</v>
      </c>
      <c r="B9" s="483" t="s">
        <v>860</v>
      </c>
      <c r="C9" s="468" t="s">
        <v>858</v>
      </c>
      <c r="D9" s="468">
        <v>39.1</v>
      </c>
      <c r="E9" s="500">
        <f>1452.12</f>
        <v>1452.12</v>
      </c>
    </row>
    <row r="10" spans="1:7">
      <c r="A10" s="471" t="s">
        <v>861</v>
      </c>
      <c r="B10" s="483" t="s">
        <v>857</v>
      </c>
      <c r="C10" s="468" t="s">
        <v>858</v>
      </c>
      <c r="D10" s="468">
        <v>290</v>
      </c>
      <c r="E10" s="492">
        <v>36540.76</v>
      </c>
    </row>
    <row r="11" spans="1:7">
      <c r="A11" s="467" t="s">
        <v>862</v>
      </c>
      <c r="B11" s="483" t="s">
        <v>857</v>
      </c>
      <c r="C11" s="468" t="s">
        <v>858</v>
      </c>
      <c r="D11" s="468">
        <v>250</v>
      </c>
      <c r="E11" s="493">
        <v>31500.59</v>
      </c>
    </row>
    <row r="12" spans="1:7">
      <c r="A12" s="472" t="s">
        <v>863</v>
      </c>
      <c r="B12" s="483" t="s">
        <v>857</v>
      </c>
      <c r="C12" s="468" t="s">
        <v>858</v>
      </c>
      <c r="D12" s="468">
        <v>230</v>
      </c>
      <c r="E12" s="494">
        <v>28980.6</v>
      </c>
    </row>
    <row r="13" spans="1:7">
      <c r="A13" s="473" t="s">
        <v>864</v>
      </c>
      <c r="B13" s="474" t="s">
        <v>865</v>
      </c>
      <c r="C13" s="468" t="s">
        <v>866</v>
      </c>
      <c r="D13" s="468">
        <v>16</v>
      </c>
      <c r="E13" s="495">
        <v>17556</v>
      </c>
    </row>
    <row r="14" spans="1:7">
      <c r="A14" s="475" t="s">
        <v>867</v>
      </c>
      <c r="B14" s="483" t="s">
        <v>857</v>
      </c>
      <c r="C14" s="468" t="s">
        <v>866</v>
      </c>
      <c r="D14" s="90">
        <v>300</v>
      </c>
      <c r="E14" s="494">
        <v>37800.79</v>
      </c>
    </row>
    <row r="15" spans="1:7">
      <c r="A15" s="475" t="s">
        <v>868</v>
      </c>
      <c r="B15" s="483" t="s">
        <v>857</v>
      </c>
      <c r="C15" s="468" t="s">
        <v>866</v>
      </c>
      <c r="D15" s="90">
        <v>290</v>
      </c>
      <c r="E15" s="494" t="s">
        <v>869</v>
      </c>
    </row>
    <row r="16" spans="1:7">
      <c r="A16" s="475" t="s">
        <v>870</v>
      </c>
      <c r="B16" s="483" t="s">
        <v>857</v>
      </c>
      <c r="C16" s="468" t="s">
        <v>866</v>
      </c>
      <c r="D16" s="90">
        <v>380</v>
      </c>
      <c r="E16" s="494">
        <v>47881.03</v>
      </c>
    </row>
    <row r="17" spans="1:6">
      <c r="A17" s="310" t="s">
        <v>871</v>
      </c>
      <c r="B17" s="474" t="s">
        <v>872</v>
      </c>
      <c r="C17" s="468" t="s">
        <v>858</v>
      </c>
      <c r="D17" s="468">
        <v>7.5</v>
      </c>
      <c r="E17" s="495">
        <v>3477</v>
      </c>
    </row>
    <row r="18" spans="1:6">
      <c r="A18" s="476" t="s">
        <v>873</v>
      </c>
      <c r="B18" s="489" t="s">
        <v>899</v>
      </c>
      <c r="C18" s="468" t="s">
        <v>874</v>
      </c>
      <c r="D18" s="468">
        <v>750</v>
      </c>
      <c r="E18" s="496">
        <v>46556.15</v>
      </c>
    </row>
    <row r="19" spans="1:6">
      <c r="A19" s="476" t="s">
        <v>875</v>
      </c>
      <c r="B19" s="489" t="s">
        <v>899</v>
      </c>
      <c r="C19" s="468" t="s">
        <v>874</v>
      </c>
      <c r="D19" s="468">
        <v>642</v>
      </c>
      <c r="E19" s="496">
        <v>43453.75</v>
      </c>
    </row>
    <row r="20" spans="1:6">
      <c r="A20" s="476" t="s">
        <v>871</v>
      </c>
      <c r="B20" s="489" t="s">
        <v>899</v>
      </c>
      <c r="C20" s="468" t="s">
        <v>874</v>
      </c>
      <c r="D20" s="468">
        <v>760</v>
      </c>
      <c r="E20" s="496">
        <v>49232.9</v>
      </c>
    </row>
    <row r="21" spans="1:6">
      <c r="A21" s="415" t="s">
        <v>876</v>
      </c>
      <c r="B21" s="477" t="s">
        <v>877</v>
      </c>
      <c r="C21" s="468" t="s">
        <v>878</v>
      </c>
      <c r="D21" s="468">
        <v>86</v>
      </c>
      <c r="E21" s="496">
        <v>62462.29</v>
      </c>
    </row>
    <row r="22" spans="1:6">
      <c r="A22" s="415" t="s">
        <v>907</v>
      </c>
      <c r="B22" s="415"/>
      <c r="C22" s="90"/>
      <c r="D22" s="469"/>
      <c r="E22" s="497">
        <f>SUM(E8:E21)</f>
        <v>443435.01</v>
      </c>
    </row>
    <row r="23" spans="1:6">
      <c r="A23" s="504"/>
      <c r="B23" s="504"/>
      <c r="C23" s="505"/>
      <c r="D23" s="506"/>
      <c r="E23" s="507"/>
    </row>
    <row r="24" spans="1:6">
      <c r="A24" s="511" t="s">
        <v>585</v>
      </c>
      <c r="B24" s="505" t="s">
        <v>513</v>
      </c>
      <c r="C24" s="847" t="s">
        <v>586</v>
      </c>
      <c r="D24" s="847"/>
      <c r="E24" s="507"/>
    </row>
    <row r="25" spans="1:6" s="510" customFormat="1" ht="11.25">
      <c r="A25" s="508" t="s">
        <v>59</v>
      </c>
      <c r="B25" s="508" t="s">
        <v>514</v>
      </c>
      <c r="C25" s="848" t="s">
        <v>87</v>
      </c>
      <c r="D25" s="848"/>
      <c r="E25" s="509"/>
    </row>
    <row r="26" spans="1:6">
      <c r="A26" s="504"/>
      <c r="B26" s="504"/>
      <c r="C26" s="505"/>
      <c r="D26" s="506"/>
      <c r="E26" s="507"/>
    </row>
    <row r="27" spans="1:6">
      <c r="A27" s="504"/>
      <c r="B27" s="504"/>
      <c r="C27" s="505"/>
      <c r="D27" s="506"/>
      <c r="E27" s="507"/>
    </row>
    <row r="28" spans="1:6">
      <c r="A28" s="504"/>
      <c r="B28" s="504"/>
      <c r="C28" s="505"/>
      <c r="D28" s="506"/>
      <c r="E28" s="507"/>
    </row>
    <row r="29" spans="1:6">
      <c r="A29" s="504"/>
      <c r="B29" s="504"/>
      <c r="C29" s="505"/>
      <c r="D29" s="506"/>
      <c r="E29" s="507"/>
    </row>
    <row r="30" spans="1:6">
      <c r="A30" s="504"/>
      <c r="B30" s="504"/>
      <c r="C30" s="505"/>
      <c r="D30" s="506"/>
      <c r="E30" s="507"/>
    </row>
    <row r="31" spans="1:6" s="227" customFormat="1" ht="15.75">
      <c r="A31" s="839" t="s">
        <v>900</v>
      </c>
      <c r="B31" s="839"/>
      <c r="C31" s="839"/>
      <c r="D31" s="839"/>
      <c r="E31" s="839"/>
      <c r="F31" s="304"/>
    </row>
    <row r="32" spans="1:6" s="227" customFormat="1" ht="12.75" customHeight="1">
      <c r="A32" s="857" t="s">
        <v>922</v>
      </c>
      <c r="B32" s="857"/>
      <c r="C32" s="857"/>
      <c r="D32" s="857"/>
      <c r="E32" s="857"/>
      <c r="F32" s="304"/>
    </row>
    <row r="33" spans="1:9" s="227" customFormat="1" ht="12.75" customHeight="1">
      <c r="A33" s="315"/>
      <c r="B33" s="457"/>
      <c r="C33" s="457"/>
      <c r="D33" s="457"/>
      <c r="E33" s="491"/>
      <c r="F33" s="304"/>
    </row>
    <row r="34" spans="1:9">
      <c r="A34" s="849" t="s">
        <v>902</v>
      </c>
      <c r="B34" s="846" t="s">
        <v>903</v>
      </c>
      <c r="C34" s="855" t="s">
        <v>904</v>
      </c>
      <c r="D34" s="851" t="s">
        <v>905</v>
      </c>
      <c r="E34" s="456" t="s">
        <v>906</v>
      </c>
    </row>
    <row r="35" spans="1:9">
      <c r="A35" s="850"/>
      <c r="B35" s="846"/>
      <c r="C35" s="856"/>
      <c r="D35" s="852"/>
      <c r="E35" s="502" t="s">
        <v>898</v>
      </c>
    </row>
    <row r="36" spans="1:9" ht="15" customHeight="1">
      <c r="A36" s="512" t="s">
        <v>879</v>
      </c>
      <c r="B36" s="479" t="s">
        <v>880</v>
      </c>
      <c r="C36" s="90" t="s">
        <v>858</v>
      </c>
      <c r="D36" s="90">
        <v>300</v>
      </c>
      <c r="E36" s="492">
        <v>67452.89</v>
      </c>
    </row>
    <row r="37" spans="1:9">
      <c r="A37" s="415" t="s">
        <v>881</v>
      </c>
      <c r="B37" s="480" t="s">
        <v>882</v>
      </c>
      <c r="C37" s="90" t="s">
        <v>858</v>
      </c>
      <c r="D37" s="481">
        <v>9</v>
      </c>
      <c r="E37" s="495">
        <f>7292.08</f>
        <v>7292.08</v>
      </c>
    </row>
    <row r="38" spans="1:9">
      <c r="A38" s="478" t="s">
        <v>883</v>
      </c>
      <c r="B38" s="479" t="s">
        <v>880</v>
      </c>
      <c r="C38" s="468" t="s">
        <v>858</v>
      </c>
      <c r="D38" s="468">
        <v>310</v>
      </c>
      <c r="E38" s="495">
        <v>67982.12</v>
      </c>
    </row>
    <row r="39" spans="1:9">
      <c r="A39" s="476" t="s">
        <v>884</v>
      </c>
      <c r="B39" s="415" t="s">
        <v>885</v>
      </c>
      <c r="C39" s="468" t="s">
        <v>886</v>
      </c>
      <c r="D39" s="482">
        <v>180</v>
      </c>
      <c r="E39" s="496">
        <v>88159.039999999994</v>
      </c>
    </row>
    <row r="40" spans="1:9">
      <c r="A40" s="853" t="s">
        <v>887</v>
      </c>
      <c r="B40" s="415" t="s">
        <v>888</v>
      </c>
      <c r="C40" s="468" t="s">
        <v>889</v>
      </c>
      <c r="D40" s="468">
        <v>10</v>
      </c>
      <c r="E40" s="514">
        <v>45350.41</v>
      </c>
    </row>
    <row r="41" spans="1:9">
      <c r="A41" s="854"/>
      <c r="B41" s="415" t="s">
        <v>890</v>
      </c>
      <c r="C41" s="468" t="s">
        <v>874</v>
      </c>
      <c r="D41" s="468">
        <v>15</v>
      </c>
      <c r="E41" s="513"/>
      <c r="G41" s="501"/>
      <c r="I41" s="501"/>
    </row>
    <row r="42" spans="1:9">
      <c r="A42" s="484" t="s">
        <v>891</v>
      </c>
      <c r="B42" s="415" t="s">
        <v>892</v>
      </c>
      <c r="C42" s="468" t="s">
        <v>886</v>
      </c>
      <c r="D42" s="485">
        <v>102</v>
      </c>
      <c r="E42" s="496">
        <v>66391.850000000006</v>
      </c>
    </row>
    <row r="43" spans="1:9">
      <c r="A43" s="486" t="s">
        <v>893</v>
      </c>
      <c r="B43" s="415" t="s">
        <v>894</v>
      </c>
      <c r="C43" s="468" t="s">
        <v>889</v>
      </c>
      <c r="D43" s="487">
        <v>180</v>
      </c>
      <c r="E43" s="498">
        <f>160469.21-6992.06</f>
        <v>153477.15</v>
      </c>
    </row>
    <row r="44" spans="1:9">
      <c r="A44" s="486" t="s">
        <v>895</v>
      </c>
      <c r="B44" s="415" t="s">
        <v>894</v>
      </c>
      <c r="C44" s="468" t="s">
        <v>889</v>
      </c>
      <c r="D44" s="485">
        <v>115</v>
      </c>
      <c r="E44" s="495">
        <v>110488.58</v>
      </c>
    </row>
    <row r="45" spans="1:9">
      <c r="A45" s="488" t="s">
        <v>896</v>
      </c>
      <c r="B45" s="479" t="s">
        <v>897</v>
      </c>
      <c r="C45" s="90"/>
      <c r="D45" s="469"/>
      <c r="E45" s="492">
        <v>36059</v>
      </c>
    </row>
    <row r="46" spans="1:9">
      <c r="A46" s="488" t="s">
        <v>907</v>
      </c>
      <c r="B46" s="479"/>
      <c r="C46" s="90"/>
      <c r="D46" s="469"/>
      <c r="E46" s="499">
        <f>SUM(E36:E45)</f>
        <v>642653.12</v>
      </c>
    </row>
    <row r="49" spans="1:5">
      <c r="A49" s="511" t="s">
        <v>585</v>
      </c>
      <c r="B49" s="505" t="s">
        <v>513</v>
      </c>
      <c r="C49" s="847" t="s">
        <v>586</v>
      </c>
      <c r="D49" s="847"/>
      <c r="E49" s="507"/>
    </row>
    <row r="50" spans="1:5" s="510" customFormat="1" ht="11.25">
      <c r="A50" s="508" t="s">
        <v>59</v>
      </c>
      <c r="B50" s="508" t="s">
        <v>514</v>
      </c>
      <c r="C50" s="848" t="s">
        <v>87</v>
      </c>
      <c r="D50" s="848"/>
      <c r="E50" s="509"/>
    </row>
  </sheetData>
  <mergeCells count="17">
    <mergeCell ref="C6:C7"/>
    <mergeCell ref="A31:E31"/>
    <mergeCell ref="A32:E32"/>
    <mergeCell ref="A34:A35"/>
    <mergeCell ref="B34:B35"/>
    <mergeCell ref="C34:C35"/>
    <mergeCell ref="D34:D35"/>
    <mergeCell ref="C49:D49"/>
    <mergeCell ref="C50:D50"/>
    <mergeCell ref="A4:E4"/>
    <mergeCell ref="A6:A7"/>
    <mergeCell ref="D6:D7"/>
    <mergeCell ref="A3:E3"/>
    <mergeCell ref="C24:D24"/>
    <mergeCell ref="C25:D25"/>
    <mergeCell ref="A40:A41"/>
    <mergeCell ref="B6:B7"/>
  </mergeCells>
  <pageMargins left="0" right="0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zoomScale="60" zoomScaleNormal="60" zoomScaleSheetLayoutView="75" workbookViewId="0">
      <selection activeCell="Q27" sqref="Q27"/>
    </sheetView>
  </sheetViews>
  <sheetFormatPr defaultRowHeight="18.75" outlineLevelRow="1"/>
  <cols>
    <col min="1" max="1" width="64.28515625" style="2" customWidth="1"/>
    <col min="2" max="2" width="6.5703125" style="20" customWidth="1"/>
    <col min="3" max="3" width="14.85546875" style="20" customWidth="1"/>
    <col min="4" max="4" width="15" style="20" customWidth="1"/>
    <col min="5" max="5" width="14.5703125" style="20" customWidth="1"/>
    <col min="6" max="6" width="14.7109375" style="20" customWidth="1"/>
    <col min="7" max="7" width="32.5703125" style="20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451</v>
      </c>
      <c r="B1" s="17"/>
      <c r="D1" s="2"/>
      <c r="E1" s="2" t="s">
        <v>470</v>
      </c>
      <c r="F1" s="2"/>
      <c r="G1" s="2"/>
    </row>
    <row r="2" spans="1:10">
      <c r="B2" s="17"/>
      <c r="D2" s="2"/>
      <c r="E2" s="2" t="s">
        <v>459</v>
      </c>
      <c r="F2" s="2"/>
      <c r="G2" s="2"/>
    </row>
    <row r="3" spans="1:10" ht="18.75" customHeight="1">
      <c r="A3" s="575"/>
      <c r="B3" s="576"/>
      <c r="D3" s="17"/>
      <c r="E3" s="2" t="s">
        <v>460</v>
      </c>
      <c r="F3" s="2"/>
      <c r="G3" s="2"/>
    </row>
    <row r="4" spans="1:10" ht="18.75" customHeight="1">
      <c r="A4" s="20" t="s">
        <v>452</v>
      </c>
      <c r="D4" s="17"/>
      <c r="E4" s="580" t="s">
        <v>461</v>
      </c>
      <c r="F4" s="580"/>
      <c r="G4" s="580"/>
      <c r="J4" s="38"/>
    </row>
    <row r="5" spans="1:10" ht="18.75" customHeight="1">
      <c r="A5" s="230"/>
      <c r="B5" s="230"/>
      <c r="D5" s="17"/>
      <c r="E5" s="17"/>
      <c r="F5" s="17"/>
      <c r="G5" s="581"/>
      <c r="H5" s="581"/>
      <c r="I5" s="49"/>
      <c r="J5" s="49"/>
    </row>
    <row r="6" spans="1:10" ht="18.75" customHeight="1">
      <c r="A6" s="20"/>
      <c r="D6" s="17"/>
      <c r="E6" s="17"/>
      <c r="F6" s="17"/>
      <c r="G6" s="49"/>
      <c r="H6" s="49"/>
      <c r="I6" s="49"/>
      <c r="J6" s="49"/>
    </row>
    <row r="7" spans="1:10" ht="18.75" customHeight="1">
      <c r="A7" s="20"/>
      <c r="D7" s="17"/>
      <c r="E7" s="17"/>
      <c r="F7" s="17"/>
      <c r="G7" s="49"/>
      <c r="H7" s="49"/>
      <c r="I7" s="49"/>
      <c r="J7" s="49"/>
    </row>
    <row r="8" spans="1:10" ht="18.75" customHeight="1">
      <c r="A8" s="573" t="s">
        <v>453</v>
      </c>
      <c r="B8" s="573"/>
      <c r="D8" s="17"/>
      <c r="E8" s="17"/>
      <c r="F8" s="17"/>
      <c r="G8" s="2"/>
    </row>
    <row r="9" spans="1:10" ht="18.75" customHeight="1">
      <c r="E9" s="1" t="s">
        <v>456</v>
      </c>
      <c r="F9" s="1"/>
      <c r="G9" s="1"/>
      <c r="H9" s="1"/>
    </row>
    <row r="10" spans="1:10">
      <c r="A10" s="49" t="s">
        <v>454</v>
      </c>
      <c r="C10" s="3"/>
      <c r="D10" s="21"/>
      <c r="E10" s="421" t="s">
        <v>680</v>
      </c>
      <c r="F10" s="422" t="s">
        <v>681</v>
      </c>
      <c r="G10" s="231"/>
      <c r="H10" s="231"/>
    </row>
    <row r="11" spans="1:10" ht="18.75" customHeight="1">
      <c r="A11" s="583"/>
      <c r="B11" s="583"/>
      <c r="C11" s="137"/>
      <c r="D11" s="137"/>
      <c r="E11" s="232" t="s">
        <v>457</v>
      </c>
      <c r="F11" s="232"/>
      <c r="G11" s="232"/>
      <c r="H11" s="232"/>
    </row>
    <row r="12" spans="1:10" ht="20.25" customHeight="1">
      <c r="A12" s="571" t="s">
        <v>455</v>
      </c>
      <c r="B12" s="571"/>
      <c r="D12" s="2"/>
      <c r="E12" s="231"/>
      <c r="F12" s="231"/>
      <c r="G12" s="231"/>
      <c r="H12" s="231"/>
    </row>
    <row r="13" spans="1:10" ht="19.5" customHeight="1">
      <c r="A13" s="577"/>
      <c r="B13" s="577"/>
      <c r="E13" s="232" t="s">
        <v>458</v>
      </c>
      <c r="F13" s="232"/>
      <c r="G13" s="232"/>
      <c r="H13" s="232"/>
    </row>
    <row r="14" spans="1:10" ht="19.5" customHeight="1">
      <c r="A14" s="20"/>
      <c r="E14" s="231"/>
      <c r="F14" s="231"/>
      <c r="G14" s="231"/>
      <c r="H14" s="231"/>
    </row>
    <row r="15" spans="1:10" ht="19.5" customHeight="1">
      <c r="A15" s="571"/>
      <c r="B15" s="571"/>
      <c r="C15" s="3"/>
      <c r="D15" s="17"/>
      <c r="E15" s="17"/>
      <c r="F15" s="17"/>
      <c r="G15" s="38"/>
      <c r="H15" s="38"/>
      <c r="I15" s="38"/>
      <c r="J15" s="38"/>
    </row>
    <row r="16" spans="1:10" ht="16.5" customHeight="1">
      <c r="A16" s="573" t="s">
        <v>453</v>
      </c>
      <c r="B16" s="573"/>
      <c r="C16" s="3"/>
      <c r="D16" s="17"/>
      <c r="E16" s="17"/>
      <c r="F16" s="17"/>
      <c r="G16" s="49"/>
      <c r="H16" s="49"/>
      <c r="I16" s="49"/>
      <c r="J16" s="49"/>
    </row>
    <row r="17" spans="1:10" ht="16.5" customHeight="1">
      <c r="A17" s="20"/>
      <c r="C17" s="3"/>
      <c r="D17" s="17"/>
      <c r="E17" s="17"/>
      <c r="F17" s="17"/>
      <c r="G17" s="49"/>
      <c r="H17" s="49"/>
      <c r="I17" s="49"/>
      <c r="J17" s="49"/>
    </row>
    <row r="18" spans="1:10" ht="18.75" customHeight="1">
      <c r="A18" s="573"/>
      <c r="B18" s="573"/>
      <c r="D18" s="17"/>
      <c r="E18" s="2" t="s">
        <v>453</v>
      </c>
      <c r="F18" s="2"/>
      <c r="G18" s="2"/>
    </row>
    <row r="19" spans="1:10" ht="18.75" customHeight="1">
      <c r="A19" s="20"/>
      <c r="D19" s="17"/>
      <c r="E19" s="2"/>
      <c r="F19" s="2"/>
      <c r="G19" s="2"/>
    </row>
    <row r="20" spans="1:10" ht="27.75" customHeight="1">
      <c r="A20" s="46"/>
      <c r="B20" s="572"/>
      <c r="C20" s="572"/>
      <c r="D20" s="572"/>
      <c r="E20" s="192"/>
      <c r="F20" s="193"/>
      <c r="G20" s="5" t="s">
        <v>176</v>
      </c>
    </row>
    <row r="21" spans="1:10" ht="34.5" customHeight="1">
      <c r="A21" s="419" t="s">
        <v>668</v>
      </c>
      <c r="B21" s="572"/>
      <c r="C21" s="572"/>
      <c r="D21" s="572"/>
      <c r="E21" s="52"/>
      <c r="F21" s="420" t="s">
        <v>90</v>
      </c>
      <c r="G21" s="5">
        <v>19420176</v>
      </c>
    </row>
    <row r="22" spans="1:10" ht="28.5" customHeight="1">
      <c r="A22" s="574" t="s">
        <v>669</v>
      </c>
      <c r="B22" s="572"/>
      <c r="C22" s="572"/>
      <c r="D22" s="572"/>
      <c r="E22" s="47"/>
      <c r="F22" s="420" t="s">
        <v>89</v>
      </c>
      <c r="G22" s="5">
        <v>150</v>
      </c>
    </row>
    <row r="23" spans="1:10" ht="27" customHeight="1">
      <c r="A23" s="419" t="s">
        <v>670</v>
      </c>
      <c r="B23" s="572"/>
      <c r="C23" s="572"/>
      <c r="D23" s="572"/>
      <c r="E23" s="47"/>
      <c r="F23" s="420" t="s">
        <v>88</v>
      </c>
      <c r="G23" s="5">
        <v>3210300000</v>
      </c>
    </row>
    <row r="24" spans="1:10" ht="27" customHeight="1">
      <c r="A24" s="419" t="s">
        <v>671</v>
      </c>
      <c r="B24" s="572"/>
      <c r="C24" s="572"/>
      <c r="D24" s="572"/>
      <c r="E24" s="52"/>
      <c r="F24" s="420" t="s">
        <v>6</v>
      </c>
      <c r="G24" s="5">
        <v>32</v>
      </c>
    </row>
    <row r="25" spans="1:10" ht="24.75" customHeight="1">
      <c r="A25" s="419" t="s">
        <v>672</v>
      </c>
      <c r="B25" s="572"/>
      <c r="C25" s="572"/>
      <c r="D25" s="572"/>
      <c r="E25" s="52"/>
      <c r="F25" s="420" t="s">
        <v>5</v>
      </c>
      <c r="G25" s="5">
        <v>1007</v>
      </c>
    </row>
    <row r="26" spans="1:10" ht="33.75" customHeight="1">
      <c r="A26" s="574" t="s">
        <v>673</v>
      </c>
      <c r="B26" s="572"/>
      <c r="C26" s="572"/>
      <c r="D26" s="572"/>
      <c r="E26" s="52"/>
      <c r="F26" s="420" t="s">
        <v>7</v>
      </c>
      <c r="G26" s="5" t="s">
        <v>679</v>
      </c>
    </row>
    <row r="27" spans="1:10" ht="40.5" customHeight="1">
      <c r="A27" s="50" t="s">
        <v>674</v>
      </c>
      <c r="B27" s="572"/>
      <c r="C27" s="572"/>
      <c r="D27" s="572"/>
      <c r="E27" s="572" t="s">
        <v>127</v>
      </c>
      <c r="F27" s="579"/>
      <c r="G27" s="10"/>
    </row>
    <row r="28" spans="1:10" ht="36" customHeight="1">
      <c r="A28" s="50" t="s">
        <v>675</v>
      </c>
      <c r="B28" s="572"/>
      <c r="C28" s="572"/>
      <c r="D28" s="572"/>
      <c r="E28" s="572" t="s">
        <v>128</v>
      </c>
      <c r="F28" s="582"/>
      <c r="G28" s="10"/>
    </row>
    <row r="29" spans="1:10" ht="33" customHeight="1">
      <c r="A29" s="50" t="s">
        <v>80</v>
      </c>
      <c r="B29" s="572"/>
      <c r="C29" s="572"/>
      <c r="D29" s="572"/>
      <c r="E29" s="51"/>
      <c r="F29" s="51"/>
      <c r="G29" s="544">
        <v>225</v>
      </c>
    </row>
    <row r="30" spans="1:10" ht="30.75" customHeight="1">
      <c r="A30" s="574" t="s">
        <v>676</v>
      </c>
      <c r="B30" s="572"/>
      <c r="C30" s="572"/>
      <c r="D30" s="572"/>
      <c r="E30" s="48"/>
      <c r="F30" s="48"/>
      <c r="G30" s="48"/>
    </row>
    <row r="31" spans="1:10" ht="34.5" customHeight="1">
      <c r="A31" s="419" t="s">
        <v>677</v>
      </c>
      <c r="B31" s="572"/>
      <c r="C31" s="572"/>
      <c r="D31" s="572"/>
      <c r="E31" s="51"/>
      <c r="F31" s="51"/>
      <c r="G31" s="51"/>
    </row>
    <row r="32" spans="1:10" ht="28.5" customHeight="1">
      <c r="A32" s="419" t="s">
        <v>678</v>
      </c>
      <c r="B32" s="572"/>
      <c r="C32" s="572"/>
      <c r="D32" s="572"/>
      <c r="E32" s="48"/>
      <c r="F32" s="48"/>
      <c r="G32" s="48"/>
    </row>
    <row r="33" spans="1:7" ht="269.25" customHeight="1">
      <c r="A33" s="578"/>
      <c r="B33" s="578"/>
      <c r="C33" s="578"/>
      <c r="D33" s="2"/>
      <c r="E33" s="2"/>
      <c r="F33" s="2"/>
      <c r="G33" s="2"/>
    </row>
    <row r="34" spans="1:7" ht="27.75" customHeight="1">
      <c r="A34" s="568"/>
      <c r="B34" s="568"/>
      <c r="C34" s="568"/>
      <c r="D34" s="568"/>
      <c r="E34" s="568"/>
      <c r="F34" s="568"/>
      <c r="G34" s="568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53"/>
      <c r="B37" s="153"/>
      <c r="C37" s="153"/>
      <c r="D37" s="153"/>
      <c r="E37" s="153"/>
      <c r="F37" s="153"/>
      <c r="G37" s="153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49"/>
      <c r="C40" s="49"/>
      <c r="D40" s="49"/>
      <c r="E40" s="49"/>
      <c r="F40" s="49"/>
      <c r="G40" s="49"/>
    </row>
    <row r="41" spans="1:7" ht="36" customHeight="1">
      <c r="B41" s="154"/>
      <c r="C41" s="38"/>
      <c r="D41" s="33"/>
      <c r="E41" s="33"/>
      <c r="F41" s="33"/>
      <c r="G41" s="33"/>
    </row>
    <row r="42" spans="1:7" ht="66" customHeight="1">
      <c r="B42" s="154"/>
      <c r="C42" s="38"/>
      <c r="D42" s="39"/>
      <c r="E42" s="39"/>
      <c r="F42" s="39"/>
      <c r="G42" s="39"/>
    </row>
    <row r="43" spans="1:7" ht="12.75" customHeight="1">
      <c r="A43" s="144"/>
      <c r="B43" s="145"/>
      <c r="C43" s="144"/>
      <c r="D43" s="144"/>
      <c r="E43" s="145"/>
      <c r="F43" s="144"/>
      <c r="G43" s="145"/>
    </row>
    <row r="44" spans="1:7" ht="27.75" customHeight="1">
      <c r="A44" s="155"/>
      <c r="B44" s="155"/>
      <c r="C44" s="155"/>
      <c r="D44" s="155"/>
      <c r="E44" s="155"/>
      <c r="F44" s="155"/>
      <c r="G44" s="155"/>
    </row>
    <row r="45" spans="1:7" ht="27" customHeight="1">
      <c r="A45" s="146"/>
      <c r="B45" s="145"/>
      <c r="C45" s="147"/>
      <c r="D45" s="147"/>
      <c r="E45" s="147"/>
      <c r="F45" s="147"/>
      <c r="G45" s="67"/>
    </row>
    <row r="46" spans="1:7" ht="38.25" customHeight="1">
      <c r="A46" s="146"/>
      <c r="B46" s="145"/>
      <c r="C46" s="147"/>
      <c r="D46" s="147"/>
      <c r="E46" s="147"/>
      <c r="F46" s="147"/>
      <c r="G46" s="67"/>
    </row>
    <row r="47" spans="1:7" ht="20.100000000000001" customHeight="1">
      <c r="A47" s="148"/>
      <c r="B47" s="145"/>
      <c r="C47" s="147"/>
      <c r="D47" s="147"/>
      <c r="E47" s="147"/>
      <c r="F47" s="147"/>
      <c r="G47" s="67"/>
    </row>
    <row r="48" spans="1:7" ht="20.100000000000001" customHeight="1">
      <c r="A48" s="146"/>
      <c r="B48" s="145"/>
      <c r="C48" s="147"/>
      <c r="D48" s="147"/>
      <c r="E48" s="147"/>
      <c r="F48" s="147"/>
      <c r="G48" s="67"/>
    </row>
    <row r="49" spans="1:7" ht="20.100000000000001" customHeight="1">
      <c r="A49" s="146"/>
      <c r="B49" s="145"/>
      <c r="C49" s="147"/>
      <c r="D49" s="147"/>
      <c r="E49" s="147"/>
      <c r="F49" s="147"/>
      <c r="G49" s="67"/>
    </row>
    <row r="50" spans="1:7" ht="27" customHeight="1">
      <c r="A50" s="146"/>
      <c r="B50" s="145"/>
      <c r="C50" s="147"/>
      <c r="D50" s="147"/>
      <c r="E50" s="147"/>
      <c r="F50" s="147"/>
      <c r="G50" s="67"/>
    </row>
    <row r="51" spans="1:7" ht="20.100000000000001" customHeight="1">
      <c r="A51" s="149"/>
      <c r="B51" s="145"/>
      <c r="C51" s="147"/>
      <c r="D51" s="147"/>
      <c r="E51" s="147"/>
      <c r="F51" s="147"/>
      <c r="G51" s="67"/>
    </row>
    <row r="52" spans="1:7" ht="37.5" customHeight="1">
      <c r="A52" s="150"/>
      <c r="B52" s="145"/>
      <c r="C52" s="147"/>
      <c r="D52" s="147"/>
      <c r="E52" s="147"/>
      <c r="F52" s="147"/>
      <c r="G52" s="67"/>
    </row>
    <row r="53" spans="1:7" ht="21" customHeight="1">
      <c r="A53" s="146"/>
      <c r="B53" s="145"/>
      <c r="C53" s="147"/>
      <c r="D53" s="147"/>
      <c r="E53" s="147"/>
      <c r="F53" s="147"/>
      <c r="G53" s="67"/>
    </row>
    <row r="54" spans="1:7" ht="20.100000000000001" customHeight="1">
      <c r="A54" s="151"/>
      <c r="B54" s="145"/>
      <c r="C54" s="147"/>
      <c r="D54" s="147"/>
      <c r="E54" s="147"/>
      <c r="F54" s="147"/>
      <c r="G54" s="67"/>
    </row>
    <row r="55" spans="1:7" ht="20.100000000000001" customHeight="1">
      <c r="A55" s="22"/>
      <c r="B55" s="145"/>
      <c r="C55" s="147"/>
      <c r="D55" s="147"/>
      <c r="E55" s="147"/>
      <c r="F55" s="147"/>
      <c r="G55" s="67"/>
    </row>
    <row r="56" spans="1:7" ht="20.100000000000001" customHeight="1">
      <c r="A56" s="149"/>
      <c r="B56" s="145"/>
      <c r="C56" s="147"/>
      <c r="D56" s="147"/>
      <c r="E56" s="147"/>
      <c r="F56" s="147"/>
      <c r="G56" s="67"/>
    </row>
    <row r="57" spans="1:7" ht="18" customHeight="1">
      <c r="A57" s="150"/>
      <c r="B57" s="145"/>
      <c r="C57" s="147"/>
      <c r="D57" s="147"/>
      <c r="E57" s="147"/>
      <c r="F57" s="147"/>
      <c r="G57" s="67"/>
    </row>
    <row r="58" spans="1:7" ht="0.75" hidden="1" customHeight="1">
      <c r="A58" s="150"/>
      <c r="B58" s="39"/>
      <c r="C58" s="66"/>
      <c r="D58" s="66"/>
      <c r="E58" s="156"/>
      <c r="F58" s="156"/>
      <c r="G58" s="156"/>
    </row>
    <row r="59" spans="1:7" ht="18.75" hidden="1" customHeight="1" outlineLevel="1">
      <c r="A59" s="155"/>
      <c r="B59" s="155"/>
      <c r="C59" s="155"/>
      <c r="D59" s="155"/>
      <c r="E59" s="155"/>
      <c r="F59" s="155"/>
      <c r="G59" s="155"/>
    </row>
    <row r="60" spans="1:7" ht="21" customHeight="1" collapsed="1">
      <c r="A60" s="150"/>
      <c r="B60" s="145"/>
      <c r="C60" s="147"/>
      <c r="D60" s="147"/>
      <c r="E60" s="147"/>
      <c r="F60" s="147"/>
      <c r="G60" s="67"/>
    </row>
    <row r="61" spans="1:7" ht="23.25" customHeight="1">
      <c r="A61" s="43"/>
      <c r="B61" s="145"/>
      <c r="C61" s="147"/>
      <c r="D61" s="147"/>
      <c r="E61" s="147"/>
      <c r="F61" s="147"/>
      <c r="G61" s="67"/>
    </row>
    <row r="62" spans="1:7" ht="36.75" customHeight="1">
      <c r="A62" s="43"/>
      <c r="B62" s="145"/>
      <c r="C62" s="147"/>
      <c r="D62" s="147"/>
      <c r="E62" s="147"/>
      <c r="F62" s="147"/>
      <c r="G62" s="67"/>
    </row>
    <row r="63" spans="1:7" ht="37.5" customHeight="1">
      <c r="A63" s="150"/>
      <c r="B63" s="145"/>
      <c r="C63" s="147"/>
      <c r="D63" s="147"/>
      <c r="E63" s="147"/>
      <c r="F63" s="147"/>
      <c r="G63" s="67"/>
    </row>
    <row r="64" spans="1:7" ht="37.5" customHeight="1">
      <c r="A64" s="150"/>
      <c r="B64" s="145"/>
      <c r="C64" s="147"/>
      <c r="D64" s="147"/>
      <c r="E64" s="147"/>
      <c r="F64" s="147"/>
      <c r="G64" s="67"/>
    </row>
    <row r="65" spans="1:7" ht="21" customHeight="1">
      <c r="A65" s="151"/>
      <c r="B65" s="145"/>
      <c r="C65" s="147"/>
      <c r="D65" s="147"/>
      <c r="E65" s="147"/>
      <c r="F65" s="147"/>
      <c r="G65" s="67"/>
    </row>
    <row r="66" spans="1:7" ht="20.100000000000001" customHeight="1">
      <c r="A66" s="155"/>
      <c r="B66" s="155"/>
      <c r="C66" s="155"/>
      <c r="D66" s="155"/>
      <c r="E66" s="155"/>
      <c r="F66" s="155"/>
      <c r="G66" s="155"/>
    </row>
    <row r="67" spans="1:7" ht="19.5" customHeight="1">
      <c r="A67" s="22"/>
      <c r="B67" s="144"/>
      <c r="C67" s="147"/>
      <c r="D67" s="147"/>
      <c r="E67" s="147"/>
      <c r="F67" s="147"/>
      <c r="G67" s="67"/>
    </row>
    <row r="68" spans="1:7" ht="20.100000000000001" customHeight="1">
      <c r="A68" s="22"/>
      <c r="B68" s="144"/>
      <c r="C68" s="147"/>
      <c r="D68" s="147"/>
      <c r="E68" s="147"/>
      <c r="F68" s="147"/>
      <c r="G68" s="67"/>
    </row>
    <row r="69" spans="1:7" ht="21" customHeight="1">
      <c r="A69" s="149"/>
      <c r="B69" s="144"/>
      <c r="C69" s="147"/>
      <c r="D69" s="147"/>
      <c r="E69" s="147"/>
      <c r="F69" s="147"/>
      <c r="G69" s="67"/>
    </row>
    <row r="70" spans="1:7" ht="24" customHeight="1">
      <c r="A70" s="157"/>
      <c r="B70" s="157"/>
      <c r="C70" s="157"/>
      <c r="D70" s="157"/>
      <c r="E70" s="157"/>
      <c r="F70" s="157"/>
      <c r="G70" s="157"/>
    </row>
    <row r="71" spans="1:7" ht="16.5" customHeight="1">
      <c r="A71" s="150"/>
      <c r="B71" s="144"/>
      <c r="C71" s="147"/>
      <c r="D71" s="147"/>
      <c r="E71" s="147"/>
      <c r="F71" s="147"/>
      <c r="G71" s="67"/>
    </row>
    <row r="72" spans="1:7" ht="20.100000000000001" customHeight="1">
      <c r="A72" s="158"/>
      <c r="B72" s="158"/>
      <c r="C72" s="158"/>
      <c r="D72" s="158"/>
      <c r="E72" s="158"/>
      <c r="F72" s="158"/>
      <c r="G72" s="158"/>
    </row>
    <row r="73" spans="1:7" ht="16.5" customHeight="1">
      <c r="A73" s="150"/>
      <c r="B73" s="144"/>
      <c r="C73" s="147"/>
      <c r="D73" s="147"/>
      <c r="E73" s="147"/>
      <c r="F73" s="147"/>
      <c r="G73" s="67"/>
    </row>
    <row r="74" spans="1:7" ht="20.100000000000001" customHeight="1">
      <c r="A74" s="150"/>
      <c r="B74" s="144"/>
      <c r="C74" s="147"/>
      <c r="D74" s="147"/>
      <c r="E74" s="147"/>
      <c r="F74" s="147"/>
      <c r="G74" s="67"/>
    </row>
    <row r="75" spans="1:7" ht="20.100000000000001" customHeight="1">
      <c r="A75" s="155"/>
      <c r="B75" s="155"/>
      <c r="C75" s="155"/>
      <c r="D75" s="155"/>
      <c r="E75" s="155"/>
      <c r="F75" s="155"/>
      <c r="G75" s="155"/>
    </row>
    <row r="76" spans="1:7" ht="18" customHeight="1">
      <c r="A76" s="150"/>
      <c r="B76" s="144"/>
      <c r="C76" s="147"/>
      <c r="D76" s="147"/>
      <c r="E76" s="147"/>
      <c r="F76" s="147"/>
      <c r="G76" s="67"/>
    </row>
    <row r="77" spans="1:7" ht="20.100000000000001" customHeight="1">
      <c r="A77" s="150"/>
      <c r="B77" s="144"/>
      <c r="C77" s="147"/>
      <c r="D77" s="147"/>
      <c r="E77" s="147"/>
      <c r="F77" s="147"/>
      <c r="G77" s="67"/>
    </row>
    <row r="78" spans="1:7" ht="20.100000000000001" customHeight="1">
      <c r="A78" s="152"/>
      <c r="B78" s="144"/>
      <c r="C78" s="147"/>
      <c r="D78" s="147"/>
      <c r="E78" s="147"/>
      <c r="F78" s="147"/>
      <c r="G78" s="67"/>
    </row>
    <row r="79" spans="1:7" ht="20.100000000000001" customHeight="1">
      <c r="A79" s="151"/>
      <c r="B79" s="144"/>
      <c r="C79" s="147"/>
      <c r="D79" s="147"/>
      <c r="E79" s="147"/>
      <c r="F79" s="147"/>
      <c r="G79" s="67"/>
    </row>
    <row r="80" spans="1:7" s="4" customFormat="1" ht="20.100000000000001" customHeight="1">
      <c r="A80" s="150"/>
      <c r="B80" s="144"/>
      <c r="C80" s="147"/>
      <c r="D80" s="147"/>
      <c r="E80" s="147"/>
      <c r="F80" s="147"/>
      <c r="G80" s="67"/>
    </row>
    <row r="81" spans="1:16" ht="20.100000000000001" customHeight="1">
      <c r="A81" s="150"/>
      <c r="B81" s="144"/>
      <c r="C81" s="147"/>
      <c r="D81" s="147"/>
      <c r="E81" s="147"/>
      <c r="F81" s="147"/>
      <c r="G81" s="67"/>
    </row>
    <row r="82" spans="1:16" ht="20.100000000000001" customHeight="1">
      <c r="A82" s="151"/>
      <c r="B82" s="144"/>
      <c r="C82" s="147"/>
      <c r="D82" s="147"/>
      <c r="E82" s="147"/>
      <c r="F82" s="147"/>
      <c r="G82" s="67"/>
    </row>
    <row r="83" spans="1:16" s="4" customFormat="1" ht="20.100000000000001" customHeight="1">
      <c r="A83" s="150"/>
      <c r="B83" s="144"/>
      <c r="C83" s="147"/>
      <c r="D83" s="147"/>
      <c r="E83" s="147"/>
      <c r="F83" s="147"/>
      <c r="G83" s="67"/>
    </row>
    <row r="84" spans="1:16" ht="20.100000000000001" customHeight="1">
      <c r="A84" s="150"/>
      <c r="B84" s="144"/>
      <c r="C84" s="147"/>
      <c r="D84" s="147"/>
      <c r="E84" s="147"/>
      <c r="F84" s="147"/>
      <c r="G84" s="67"/>
    </row>
    <row r="85" spans="1:16" ht="20.100000000000001" customHeight="1">
      <c r="A85" s="151"/>
      <c r="B85" s="79"/>
      <c r="C85" s="147"/>
      <c r="D85" s="147"/>
      <c r="E85" s="147"/>
      <c r="F85" s="147"/>
      <c r="G85" s="67"/>
    </row>
    <row r="86" spans="1:16" s="4" customFormat="1" ht="20.100000000000001" customHeight="1">
      <c r="A86" s="151"/>
      <c r="B86" s="20"/>
      <c r="C86" s="147"/>
      <c r="D86" s="147"/>
      <c r="E86" s="147"/>
      <c r="F86" s="147"/>
      <c r="G86" s="67"/>
    </row>
    <row r="87" spans="1:16" ht="8.25" customHeight="1">
      <c r="A87" s="22"/>
    </row>
    <row r="88" spans="1:16" ht="21.75" customHeight="1">
      <c r="A88" s="84"/>
      <c r="B88" s="85"/>
      <c r="C88" s="140"/>
      <c r="D88" s="86"/>
      <c r="E88" s="130"/>
      <c r="F88" s="130"/>
      <c r="G88" s="130"/>
    </row>
    <row r="89" spans="1:16" s="1" customFormat="1" ht="20.100000000000001" customHeight="1">
      <c r="A89" s="87"/>
      <c r="B89" s="88"/>
      <c r="C89" s="87"/>
      <c r="D89" s="88"/>
      <c r="E89" s="88"/>
      <c r="F89" s="88"/>
      <c r="G89" s="88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8"/>
    </row>
    <row r="92" spans="1:16">
      <c r="A92" s="38"/>
    </row>
    <row r="93" spans="1:16">
      <c r="A93" s="38"/>
    </row>
    <row r="94" spans="1:16">
      <c r="A94" s="38"/>
    </row>
    <row r="95" spans="1:16">
      <c r="A95" s="38"/>
    </row>
    <row r="96" spans="1:16">
      <c r="A96" s="38"/>
    </row>
    <row r="97" spans="1:1">
      <c r="A97" s="38"/>
    </row>
    <row r="98" spans="1:1">
      <c r="A98" s="38"/>
    </row>
    <row r="99" spans="1:1">
      <c r="A99" s="38"/>
    </row>
    <row r="100" spans="1:1">
      <c r="A100" s="38"/>
    </row>
    <row r="101" spans="1:1">
      <c r="A101" s="38"/>
    </row>
    <row r="102" spans="1:1">
      <c r="A102" s="38"/>
    </row>
    <row r="103" spans="1:1">
      <c r="A103" s="38"/>
    </row>
    <row r="104" spans="1:1">
      <c r="A104" s="38"/>
    </row>
    <row r="105" spans="1:1">
      <c r="A105" s="38"/>
    </row>
    <row r="106" spans="1:1">
      <c r="A106" s="38"/>
    </row>
    <row r="107" spans="1:1">
      <c r="A107" s="38"/>
    </row>
    <row r="108" spans="1:1">
      <c r="A108" s="38"/>
    </row>
    <row r="109" spans="1:1">
      <c r="A109" s="38"/>
    </row>
    <row r="110" spans="1:1">
      <c r="A110" s="38"/>
    </row>
    <row r="111" spans="1:1">
      <c r="A111" s="38"/>
    </row>
    <row r="112" spans="1:1">
      <c r="A112" s="38"/>
    </row>
    <row r="113" spans="1:1">
      <c r="A113" s="38"/>
    </row>
    <row r="114" spans="1:1">
      <c r="A114" s="38"/>
    </row>
    <row r="115" spans="1:1">
      <c r="A115" s="38"/>
    </row>
    <row r="116" spans="1:1">
      <c r="A116" s="38"/>
    </row>
    <row r="117" spans="1:1">
      <c r="A117" s="38"/>
    </row>
    <row r="118" spans="1:1">
      <c r="A118" s="38"/>
    </row>
    <row r="119" spans="1:1">
      <c r="A119" s="38"/>
    </row>
    <row r="120" spans="1:1">
      <c r="A120" s="38"/>
    </row>
    <row r="121" spans="1:1">
      <c r="A121" s="38"/>
    </row>
    <row r="122" spans="1:1">
      <c r="A122" s="38"/>
    </row>
    <row r="123" spans="1:1">
      <c r="A123" s="38"/>
    </row>
    <row r="124" spans="1:1">
      <c r="A124" s="38"/>
    </row>
    <row r="125" spans="1:1">
      <c r="A125" s="38"/>
    </row>
    <row r="126" spans="1:1">
      <c r="A126" s="38"/>
    </row>
    <row r="127" spans="1:1">
      <c r="A127" s="38"/>
    </row>
    <row r="128" spans="1:1">
      <c r="A128" s="38"/>
    </row>
    <row r="129" spans="1:1">
      <c r="A129" s="38"/>
    </row>
    <row r="130" spans="1:1">
      <c r="A130" s="38"/>
    </row>
    <row r="131" spans="1:1">
      <c r="A131" s="38"/>
    </row>
    <row r="132" spans="1:1">
      <c r="A132" s="38"/>
    </row>
    <row r="133" spans="1:1">
      <c r="A133" s="38"/>
    </row>
    <row r="134" spans="1:1">
      <c r="A134" s="38"/>
    </row>
    <row r="135" spans="1:1">
      <c r="A135" s="38"/>
    </row>
    <row r="136" spans="1:1">
      <c r="A136" s="38"/>
    </row>
    <row r="137" spans="1:1">
      <c r="A137" s="38"/>
    </row>
    <row r="138" spans="1:1">
      <c r="A138" s="38"/>
    </row>
    <row r="139" spans="1:1">
      <c r="A139" s="38"/>
    </row>
    <row r="140" spans="1:1">
      <c r="A140" s="38"/>
    </row>
    <row r="141" spans="1:1">
      <c r="A141" s="38"/>
    </row>
    <row r="142" spans="1:1">
      <c r="A142" s="38"/>
    </row>
    <row r="143" spans="1:1">
      <c r="A143" s="38"/>
    </row>
    <row r="144" spans="1:1">
      <c r="A144" s="38"/>
    </row>
    <row r="145" spans="1:1">
      <c r="A145" s="38"/>
    </row>
    <row r="146" spans="1:1">
      <c r="A146" s="38"/>
    </row>
    <row r="147" spans="1:1">
      <c r="A147" s="38"/>
    </row>
    <row r="148" spans="1:1">
      <c r="A148" s="38"/>
    </row>
    <row r="149" spans="1:1">
      <c r="A149" s="38"/>
    </row>
    <row r="150" spans="1:1">
      <c r="A150" s="38"/>
    </row>
    <row r="151" spans="1:1">
      <c r="A151" s="38"/>
    </row>
    <row r="152" spans="1:1">
      <c r="A152" s="38"/>
    </row>
    <row r="153" spans="1:1">
      <c r="A153" s="38"/>
    </row>
    <row r="154" spans="1:1">
      <c r="A154" s="38"/>
    </row>
    <row r="155" spans="1:1">
      <c r="A155" s="38"/>
    </row>
    <row r="156" spans="1:1">
      <c r="A156" s="38"/>
    </row>
    <row r="157" spans="1:1">
      <c r="A157" s="38"/>
    </row>
    <row r="158" spans="1:1">
      <c r="A158" s="38"/>
    </row>
    <row r="159" spans="1:1">
      <c r="A159" s="38"/>
    </row>
    <row r="160" spans="1:1">
      <c r="A160" s="38"/>
    </row>
    <row r="161" spans="1:1">
      <c r="A161" s="38"/>
    </row>
    <row r="162" spans="1:1">
      <c r="A162" s="38"/>
    </row>
    <row r="163" spans="1:1">
      <c r="A163" s="38"/>
    </row>
    <row r="164" spans="1:1">
      <c r="A164" s="38"/>
    </row>
    <row r="165" spans="1:1">
      <c r="A165" s="38"/>
    </row>
    <row r="166" spans="1:1">
      <c r="A166" s="38"/>
    </row>
    <row r="167" spans="1:1">
      <c r="A167" s="38"/>
    </row>
    <row r="168" spans="1:1">
      <c r="A168" s="38"/>
    </row>
    <row r="169" spans="1:1">
      <c r="A169" s="38"/>
    </row>
    <row r="170" spans="1:1">
      <c r="A170" s="38"/>
    </row>
    <row r="171" spans="1:1">
      <c r="A171" s="38"/>
    </row>
    <row r="172" spans="1:1">
      <c r="A172" s="38"/>
    </row>
    <row r="173" spans="1:1">
      <c r="A173" s="38"/>
    </row>
    <row r="174" spans="1:1">
      <c r="A174" s="38"/>
    </row>
    <row r="175" spans="1:1">
      <c r="A175" s="38"/>
    </row>
    <row r="176" spans="1:1">
      <c r="A176" s="38"/>
    </row>
    <row r="177" spans="1:1">
      <c r="A177" s="38"/>
    </row>
    <row r="178" spans="1:1">
      <c r="A178" s="38"/>
    </row>
    <row r="179" spans="1:1">
      <c r="A179" s="38"/>
    </row>
    <row r="180" spans="1:1">
      <c r="A180" s="38"/>
    </row>
    <row r="181" spans="1:1">
      <c r="A181" s="38"/>
    </row>
    <row r="182" spans="1:1">
      <c r="A182" s="38"/>
    </row>
    <row r="183" spans="1:1">
      <c r="A183" s="38"/>
    </row>
    <row r="184" spans="1:1">
      <c r="A184" s="38"/>
    </row>
    <row r="185" spans="1:1">
      <c r="A185" s="38"/>
    </row>
    <row r="186" spans="1:1">
      <c r="A186" s="38"/>
    </row>
    <row r="187" spans="1:1">
      <c r="A187" s="38"/>
    </row>
    <row r="188" spans="1:1">
      <c r="A188" s="38"/>
    </row>
    <row r="189" spans="1:1">
      <c r="A189" s="38"/>
    </row>
    <row r="190" spans="1:1">
      <c r="A190" s="38"/>
    </row>
    <row r="191" spans="1:1">
      <c r="A191" s="38"/>
    </row>
    <row r="192" spans="1:1">
      <c r="A192" s="38"/>
    </row>
    <row r="193" spans="1:1">
      <c r="A193" s="38"/>
    </row>
    <row r="194" spans="1:1">
      <c r="A194" s="38"/>
    </row>
    <row r="195" spans="1:1">
      <c r="A195" s="38"/>
    </row>
    <row r="196" spans="1:1">
      <c r="A196" s="38"/>
    </row>
    <row r="197" spans="1:1">
      <c r="A197" s="38"/>
    </row>
    <row r="198" spans="1:1">
      <c r="A198" s="38"/>
    </row>
    <row r="199" spans="1:1">
      <c r="A199" s="38"/>
    </row>
    <row r="200" spans="1:1">
      <c r="A200" s="38"/>
    </row>
    <row r="201" spans="1:1">
      <c r="A201" s="38"/>
    </row>
    <row r="202" spans="1:1">
      <c r="A202" s="38"/>
    </row>
    <row r="203" spans="1:1">
      <c r="A203" s="38"/>
    </row>
    <row r="204" spans="1:1">
      <c r="A204" s="38"/>
    </row>
    <row r="205" spans="1:1">
      <c r="A205" s="38"/>
    </row>
    <row r="206" spans="1:1">
      <c r="A206" s="38"/>
    </row>
    <row r="207" spans="1:1">
      <c r="A207" s="38"/>
    </row>
    <row r="208" spans="1:1">
      <c r="A208" s="38"/>
    </row>
    <row r="209" spans="1:1">
      <c r="A209" s="38"/>
    </row>
    <row r="210" spans="1:1">
      <c r="A210" s="38"/>
    </row>
    <row r="211" spans="1:1">
      <c r="A211" s="38"/>
    </row>
    <row r="212" spans="1:1">
      <c r="A212" s="38"/>
    </row>
    <row r="213" spans="1:1">
      <c r="A213" s="38"/>
    </row>
    <row r="214" spans="1:1">
      <c r="A214" s="38"/>
    </row>
    <row r="215" spans="1:1">
      <c r="A215" s="38"/>
    </row>
    <row r="216" spans="1:1">
      <c r="A216" s="38"/>
    </row>
    <row r="217" spans="1:1">
      <c r="A217" s="38"/>
    </row>
    <row r="218" spans="1:1">
      <c r="A218" s="38"/>
    </row>
    <row r="219" spans="1:1">
      <c r="A219" s="38"/>
    </row>
    <row r="220" spans="1:1">
      <c r="A220" s="38"/>
    </row>
    <row r="221" spans="1:1">
      <c r="A221" s="38"/>
    </row>
    <row r="222" spans="1:1">
      <c r="A222" s="38"/>
    </row>
    <row r="223" spans="1:1">
      <c r="A223" s="38"/>
    </row>
    <row r="224" spans="1:1">
      <c r="A224" s="38"/>
    </row>
    <row r="225" spans="1:1">
      <c r="A225" s="38"/>
    </row>
    <row r="226" spans="1:1">
      <c r="A226" s="38"/>
    </row>
    <row r="227" spans="1:1">
      <c r="A227" s="38"/>
    </row>
    <row r="228" spans="1:1">
      <c r="A228" s="38"/>
    </row>
    <row r="229" spans="1:1">
      <c r="A229" s="38"/>
    </row>
    <row r="230" spans="1:1">
      <c r="A230" s="38"/>
    </row>
    <row r="231" spans="1:1">
      <c r="A231" s="38"/>
    </row>
    <row r="232" spans="1:1">
      <c r="A232" s="38"/>
    </row>
    <row r="233" spans="1:1">
      <c r="A233" s="38"/>
    </row>
    <row r="234" spans="1:1">
      <c r="A234" s="38"/>
    </row>
    <row r="235" spans="1:1">
      <c r="A235" s="38"/>
    </row>
    <row r="236" spans="1:1">
      <c r="A236" s="38"/>
    </row>
    <row r="237" spans="1:1">
      <c r="A237" s="38"/>
    </row>
    <row r="238" spans="1:1">
      <c r="A238" s="38"/>
    </row>
    <row r="239" spans="1:1">
      <c r="A239" s="38"/>
    </row>
    <row r="240" spans="1:1">
      <c r="A240" s="38"/>
    </row>
    <row r="241" spans="1:1">
      <c r="A241" s="38"/>
    </row>
    <row r="242" spans="1:1">
      <c r="A242" s="38"/>
    </row>
    <row r="243" spans="1:1">
      <c r="A243" s="38"/>
    </row>
    <row r="244" spans="1:1">
      <c r="A244" s="38"/>
    </row>
    <row r="245" spans="1:1">
      <c r="A245" s="38"/>
    </row>
    <row r="246" spans="1:1">
      <c r="A246" s="38"/>
    </row>
    <row r="247" spans="1:1">
      <c r="A247" s="38"/>
    </row>
    <row r="248" spans="1:1">
      <c r="A248" s="38"/>
    </row>
    <row r="249" spans="1:1">
      <c r="A249" s="38"/>
    </row>
    <row r="250" spans="1:1">
      <c r="A250" s="38"/>
    </row>
    <row r="251" spans="1:1">
      <c r="A251" s="38"/>
    </row>
    <row r="252" spans="1:1">
      <c r="A252" s="38"/>
    </row>
    <row r="253" spans="1:1">
      <c r="A253" s="38"/>
    </row>
    <row r="254" spans="1:1">
      <c r="A254" s="38"/>
    </row>
    <row r="255" spans="1:1">
      <c r="A255" s="38"/>
    </row>
    <row r="256" spans="1:1">
      <c r="A256" s="38"/>
    </row>
    <row r="257" spans="1:1">
      <c r="A257" s="38"/>
    </row>
    <row r="258" spans="1:1">
      <c r="A258" s="38"/>
    </row>
  </sheetData>
  <mergeCells count="27">
    <mergeCell ref="A26:D26"/>
    <mergeCell ref="A30:D30"/>
    <mergeCell ref="A18:B18"/>
    <mergeCell ref="E4:G4"/>
    <mergeCell ref="G5:H5"/>
    <mergeCell ref="B27:D27"/>
    <mergeCell ref="B28:D28"/>
    <mergeCell ref="E28:F28"/>
    <mergeCell ref="B25:D25"/>
    <mergeCell ref="A11:B11"/>
    <mergeCell ref="A3:B3"/>
    <mergeCell ref="A8:B8"/>
    <mergeCell ref="A13:B13"/>
    <mergeCell ref="A15:B15"/>
    <mergeCell ref="A33:C33"/>
    <mergeCell ref="A34:G34"/>
    <mergeCell ref="B31:D31"/>
    <mergeCell ref="B32:D32"/>
    <mergeCell ref="E27:F27"/>
    <mergeCell ref="B29:D29"/>
    <mergeCell ref="A12:B12"/>
    <mergeCell ref="B20:D20"/>
    <mergeCell ref="B21:D21"/>
    <mergeCell ref="B23:D23"/>
    <mergeCell ref="B24:D24"/>
    <mergeCell ref="A16:B16"/>
    <mergeCell ref="A22:D22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M316"/>
  <sheetViews>
    <sheetView tabSelected="1" zoomScale="75" zoomScaleNormal="75" zoomScaleSheetLayoutView="100" workbookViewId="0">
      <pane xSplit="2" ySplit="6" topLeftCell="C7" activePane="bottomRight" state="frozen"/>
      <selection activeCell="A67" sqref="A67"/>
      <selection pane="topRight" activeCell="A67" sqref="A67"/>
      <selection pane="bottomLeft" activeCell="A67" sqref="A67"/>
      <selection pane="bottomRight" activeCell="D7" sqref="D7"/>
    </sheetView>
  </sheetViews>
  <sheetFormatPr defaultRowHeight="18.75"/>
  <cols>
    <col min="1" max="1" width="47.7109375" style="2" customWidth="1"/>
    <col min="2" max="2" width="5.85546875" style="20" customWidth="1"/>
    <col min="3" max="4" width="15.85546875" style="20" customWidth="1"/>
    <col min="5" max="5" width="13.85546875" style="20" customWidth="1"/>
    <col min="6" max="6" width="14.28515625" style="20" customWidth="1"/>
    <col min="7" max="7" width="12.28515625" style="20" customWidth="1"/>
    <col min="8" max="8" width="12.140625" style="20" customWidth="1"/>
    <col min="9" max="9" width="15.85546875" style="20" customWidth="1"/>
    <col min="10" max="10" width="9.140625" style="2"/>
    <col min="11" max="11" width="12.5703125" style="2" customWidth="1"/>
    <col min="12" max="13" width="9.140625" style="2" customWidth="1"/>
    <col min="14" max="16384" width="9.140625" style="2"/>
  </cols>
  <sheetData>
    <row r="1" spans="1:11" ht="30.75" customHeight="1">
      <c r="A1" s="584" t="s">
        <v>73</v>
      </c>
      <c r="B1" s="584"/>
      <c r="C1" s="584"/>
      <c r="D1" s="584"/>
      <c r="E1" s="584"/>
      <c r="F1" s="584"/>
      <c r="G1" s="584"/>
      <c r="H1" s="584"/>
      <c r="I1" s="584"/>
    </row>
    <row r="2" spans="1:11" ht="5.25" customHeight="1">
      <c r="A2" s="32"/>
      <c r="B2" s="39"/>
      <c r="C2" s="39"/>
      <c r="D2" s="39"/>
      <c r="E2" s="39"/>
      <c r="F2" s="39"/>
      <c r="G2" s="39"/>
      <c r="H2" s="39"/>
      <c r="I2" s="39"/>
    </row>
    <row r="3" spans="1:11" ht="42" customHeight="1">
      <c r="A3" s="560" t="s">
        <v>194</v>
      </c>
      <c r="B3" s="561" t="s">
        <v>8</v>
      </c>
      <c r="C3" s="563" t="s">
        <v>462</v>
      </c>
      <c r="D3" s="563"/>
      <c r="E3" s="562" t="s">
        <v>463</v>
      </c>
      <c r="F3" s="562"/>
      <c r="G3" s="562"/>
      <c r="H3" s="562"/>
      <c r="I3" s="585" t="s">
        <v>188</v>
      </c>
    </row>
    <row r="4" spans="1:11" ht="72.75" customHeight="1">
      <c r="A4" s="560"/>
      <c r="B4" s="561"/>
      <c r="C4" s="44" t="s">
        <v>910</v>
      </c>
      <c r="D4" s="6" t="s">
        <v>911</v>
      </c>
      <c r="E4" s="44" t="s">
        <v>908</v>
      </c>
      <c r="F4" s="44" t="s">
        <v>909</v>
      </c>
      <c r="G4" s="44" t="s">
        <v>364</v>
      </c>
      <c r="H4" s="44" t="s">
        <v>365</v>
      </c>
      <c r="I4" s="586"/>
    </row>
    <row r="5" spans="1:11" ht="12" customHeight="1">
      <c r="A5" s="98">
        <v>1</v>
      </c>
      <c r="B5" s="99">
        <v>2</v>
      </c>
      <c r="C5" s="425">
        <v>3</v>
      </c>
      <c r="D5" s="425">
        <v>4</v>
      </c>
      <c r="E5" s="516">
        <v>5</v>
      </c>
      <c r="F5" s="425">
        <v>6</v>
      </c>
      <c r="G5" s="98">
        <v>7</v>
      </c>
      <c r="H5" s="99">
        <v>8</v>
      </c>
      <c r="I5" s="98">
        <v>9</v>
      </c>
    </row>
    <row r="6" spans="1:11" s="4" customFormat="1" ht="23.25" customHeight="1">
      <c r="A6" s="591" t="s">
        <v>187</v>
      </c>
      <c r="B6" s="591"/>
      <c r="C6" s="591"/>
      <c r="D6" s="591"/>
      <c r="E6" s="591"/>
      <c r="F6" s="591"/>
      <c r="G6" s="591"/>
      <c r="H6" s="591"/>
      <c r="I6" s="591"/>
    </row>
    <row r="7" spans="1:11" s="4" customFormat="1" ht="42.75" customHeight="1">
      <c r="A7" s="184" t="s">
        <v>362</v>
      </c>
      <c r="B7" s="89">
        <v>1000</v>
      </c>
      <c r="C7" s="196">
        <v>46848</v>
      </c>
      <c r="D7" s="196">
        <v>45543</v>
      </c>
      <c r="E7" s="196">
        <v>44160</v>
      </c>
      <c r="F7" s="196">
        <v>45543</v>
      </c>
      <c r="G7" s="194">
        <f>F7-E7</f>
        <v>1383</v>
      </c>
      <c r="H7" s="197">
        <f>F7/E7*100</f>
        <v>103.13179347826087</v>
      </c>
      <c r="I7" s="63"/>
    </row>
    <row r="8" spans="1:11" ht="44.25" customHeight="1">
      <c r="A8" s="184" t="s">
        <v>363</v>
      </c>
      <c r="B8" s="182">
        <v>1010</v>
      </c>
      <c r="C8" s="194">
        <f>SUM(C9:C16)</f>
        <v>-39402</v>
      </c>
      <c r="D8" s="194">
        <f>SUM(D9:D16)</f>
        <v>-37766</v>
      </c>
      <c r="E8" s="194">
        <f>SUM(E9:E16)</f>
        <v>-37612</v>
      </c>
      <c r="F8" s="194">
        <f>SUM(F9:F16)</f>
        <v>-37766</v>
      </c>
      <c r="G8" s="194">
        <f>F8-E8</f>
        <v>-154</v>
      </c>
      <c r="H8" s="197">
        <f>F8/E8*100</f>
        <v>100.40944379453367</v>
      </c>
      <c r="I8" s="63"/>
      <c r="K8" s="4"/>
    </row>
    <row r="9" spans="1:11" s="1" customFormat="1" ht="22.5" customHeight="1">
      <c r="A9" s="94" t="s">
        <v>193</v>
      </c>
      <c r="B9" s="80">
        <v>1011</v>
      </c>
      <c r="C9" s="95">
        <v>-1478</v>
      </c>
      <c r="D9" s="95">
        <v>-1386</v>
      </c>
      <c r="E9" s="95">
        <v>-348</v>
      </c>
      <c r="F9" s="95">
        <v>-1386</v>
      </c>
      <c r="G9" s="194">
        <f>F9-E9</f>
        <v>-1038</v>
      </c>
      <c r="H9" s="197">
        <f>F9/E9*100</f>
        <v>398.27586206896552</v>
      </c>
      <c r="I9" s="62"/>
      <c r="K9" s="4"/>
    </row>
    <row r="10" spans="1:11" s="1" customFormat="1" ht="21" customHeight="1">
      <c r="A10" s="94" t="s">
        <v>50</v>
      </c>
      <c r="B10" s="80">
        <v>1012</v>
      </c>
      <c r="C10" s="95">
        <v>-644</v>
      </c>
      <c r="D10" s="95">
        <v>-372</v>
      </c>
      <c r="E10" s="95">
        <v>-336</v>
      </c>
      <c r="F10" s="95">
        <v>-372</v>
      </c>
      <c r="G10" s="194">
        <f>F10-E10</f>
        <v>-36</v>
      </c>
      <c r="H10" s="197">
        <f t="shared" ref="H10:H16" si="0">F10/E10*100</f>
        <v>110.71428571428572</v>
      </c>
      <c r="I10" s="62"/>
      <c r="K10" s="4"/>
    </row>
    <row r="11" spans="1:11" s="1" customFormat="1" ht="21" customHeight="1">
      <c r="A11" s="94" t="s">
        <v>49</v>
      </c>
      <c r="B11" s="80">
        <v>1013</v>
      </c>
      <c r="C11" s="95">
        <v>-2702</v>
      </c>
      <c r="D11" s="95">
        <v>-2281</v>
      </c>
      <c r="E11" s="95">
        <v>-2520</v>
      </c>
      <c r="F11" s="95">
        <v>-2281</v>
      </c>
      <c r="G11" s="194">
        <f t="shared" ref="G11:G16" si="1">F11-E11</f>
        <v>239</v>
      </c>
      <c r="H11" s="197">
        <f t="shared" si="0"/>
        <v>90.515873015873012</v>
      </c>
      <c r="I11" s="62"/>
      <c r="K11" s="4"/>
    </row>
    <row r="12" spans="1:11" s="1" customFormat="1" ht="21" customHeight="1">
      <c r="A12" s="94" t="s">
        <v>26</v>
      </c>
      <c r="B12" s="80">
        <v>1014</v>
      </c>
      <c r="C12" s="95">
        <v>-17344</v>
      </c>
      <c r="D12" s="95">
        <v>-17231</v>
      </c>
      <c r="E12" s="95">
        <v>-20264</v>
      </c>
      <c r="F12" s="95">
        <v>-17231</v>
      </c>
      <c r="G12" s="194">
        <f t="shared" si="1"/>
        <v>3033</v>
      </c>
      <c r="H12" s="197">
        <f t="shared" si="0"/>
        <v>85.032570075009872</v>
      </c>
      <c r="I12" s="62"/>
      <c r="K12" s="4"/>
    </row>
    <row r="13" spans="1:11" s="1" customFormat="1" ht="19.5" customHeight="1">
      <c r="A13" s="94" t="s">
        <v>27</v>
      </c>
      <c r="B13" s="80">
        <v>1015</v>
      </c>
      <c r="C13" s="95">
        <v>-3857</v>
      </c>
      <c r="D13" s="95">
        <v>-3782</v>
      </c>
      <c r="E13" s="95">
        <v>-4460</v>
      </c>
      <c r="F13" s="95">
        <v>-3782</v>
      </c>
      <c r="G13" s="194">
        <f t="shared" si="1"/>
        <v>678</v>
      </c>
      <c r="H13" s="197">
        <f t="shared" si="0"/>
        <v>84.79820627802691</v>
      </c>
      <c r="I13" s="62"/>
      <c r="K13" s="4"/>
    </row>
    <row r="14" spans="1:11" s="1" customFormat="1" ht="48" customHeight="1">
      <c r="A14" s="94" t="s">
        <v>357</v>
      </c>
      <c r="B14" s="80">
        <v>1016</v>
      </c>
      <c r="C14" s="95" t="s">
        <v>241</v>
      </c>
      <c r="D14" s="95" t="s">
        <v>241</v>
      </c>
      <c r="E14" s="95">
        <v>0</v>
      </c>
      <c r="F14" s="95" t="s">
        <v>241</v>
      </c>
      <c r="G14" s="194" t="e">
        <f t="shared" si="1"/>
        <v>#VALUE!</v>
      </c>
      <c r="H14" s="197" t="e">
        <f t="shared" si="0"/>
        <v>#VALUE!</v>
      </c>
      <c r="I14" s="62"/>
      <c r="K14" s="4"/>
    </row>
    <row r="15" spans="1:11" s="1" customFormat="1" ht="33" customHeight="1">
      <c r="A15" s="94" t="s">
        <v>358</v>
      </c>
      <c r="B15" s="80">
        <v>1017</v>
      </c>
      <c r="C15" s="95">
        <v>-190</v>
      </c>
      <c r="D15" s="95">
        <v>-188</v>
      </c>
      <c r="E15" s="95">
        <v>-144</v>
      </c>
      <c r="F15" s="95">
        <v>-188</v>
      </c>
      <c r="G15" s="194">
        <f t="shared" si="1"/>
        <v>-44</v>
      </c>
      <c r="H15" s="197">
        <f t="shared" si="0"/>
        <v>130.55555555555557</v>
      </c>
      <c r="I15" s="62"/>
      <c r="K15" s="4"/>
    </row>
    <row r="16" spans="1:11" s="1" customFormat="1" ht="22.5" customHeight="1">
      <c r="A16" s="94" t="s">
        <v>375</v>
      </c>
      <c r="B16" s="80">
        <v>1018</v>
      </c>
      <c r="C16" s="95">
        <v>-13187</v>
      </c>
      <c r="D16" s="95">
        <v>-12526</v>
      </c>
      <c r="E16" s="95">
        <v>-9540</v>
      </c>
      <c r="F16" s="95">
        <v>-12526</v>
      </c>
      <c r="G16" s="194">
        <f t="shared" si="1"/>
        <v>-2986</v>
      </c>
      <c r="H16" s="197">
        <f t="shared" si="0"/>
        <v>131.29979035639411</v>
      </c>
      <c r="I16" s="62"/>
      <c r="K16" s="4"/>
    </row>
    <row r="17" spans="1:13" s="4" customFormat="1" ht="27.75" customHeight="1">
      <c r="A17" s="187" t="s">
        <v>12</v>
      </c>
      <c r="B17" s="182">
        <v>1020</v>
      </c>
      <c r="C17" s="143">
        <f>SUM(C7,C8)</f>
        <v>7446</v>
      </c>
      <c r="D17" s="143">
        <f>SUM(D7,D8)</f>
        <v>7777</v>
      </c>
      <c r="E17" s="143">
        <f>SUM(E7,E8)</f>
        <v>6548</v>
      </c>
      <c r="F17" s="143">
        <f>SUM(F7,F8)</f>
        <v>7777</v>
      </c>
      <c r="G17" s="143">
        <f>F17-E17</f>
        <v>1229</v>
      </c>
      <c r="H17" s="180">
        <f>F17/E17*100</f>
        <v>118.76908979841173</v>
      </c>
      <c r="I17" s="198"/>
    </row>
    <row r="18" spans="1:13" s="4" customFormat="1" ht="27.75" customHeight="1">
      <c r="A18" s="187"/>
      <c r="B18" s="182"/>
      <c r="C18" s="143"/>
      <c r="D18" s="143"/>
      <c r="E18" s="143"/>
      <c r="F18" s="143"/>
      <c r="G18" s="143"/>
      <c r="H18" s="180"/>
      <c r="I18" s="198"/>
    </row>
    <row r="19" spans="1:13" ht="34.5" customHeight="1">
      <c r="A19" s="9" t="s">
        <v>366</v>
      </c>
      <c r="B19" s="89">
        <v>1030</v>
      </c>
      <c r="C19" s="74">
        <v>450</v>
      </c>
      <c r="D19" s="95">
        <v>1060</v>
      </c>
      <c r="E19" s="74"/>
      <c r="F19" s="74">
        <v>1060</v>
      </c>
      <c r="G19" s="77">
        <f>F19-E19</f>
        <v>1060</v>
      </c>
      <c r="H19" s="180" t="e">
        <f>F19/E19*100</f>
        <v>#DIV/0!</v>
      </c>
      <c r="I19" s="63"/>
      <c r="K19" s="4"/>
    </row>
    <row r="20" spans="1:13" ht="16.5" customHeight="1">
      <c r="A20" s="94" t="s">
        <v>150</v>
      </c>
      <c r="B20" s="89">
        <v>1031</v>
      </c>
      <c r="C20" s="95"/>
      <c r="D20" s="95"/>
      <c r="E20" s="95"/>
      <c r="F20" s="95"/>
      <c r="G20" s="96">
        <f>F20-E20</f>
        <v>0</v>
      </c>
      <c r="H20" s="178"/>
      <c r="I20" s="63"/>
      <c r="K20" s="4"/>
    </row>
    <row r="21" spans="1:13" ht="32.25" customHeight="1">
      <c r="A21" s="184" t="s">
        <v>380</v>
      </c>
      <c r="B21" s="182">
        <v>1040</v>
      </c>
      <c r="C21" s="194">
        <f>SUM(C22:C41,C43)</f>
        <v>-6826</v>
      </c>
      <c r="D21" s="194">
        <f>SUM(D22:D41,D43)</f>
        <v>-6244</v>
      </c>
      <c r="E21" s="194">
        <f>SUM(E22:E41,E43)</f>
        <v>-6532</v>
      </c>
      <c r="F21" s="194">
        <f>SUM(F22:F41,F43)</f>
        <v>-6244</v>
      </c>
      <c r="G21" s="194">
        <f>F21-E21</f>
        <v>288</v>
      </c>
      <c r="H21" s="180">
        <f>F21/E21*100</f>
        <v>95.59093692590325</v>
      </c>
      <c r="I21" s="63"/>
      <c r="K21" s="4"/>
      <c r="M21" s="372"/>
    </row>
    <row r="22" spans="1:13" ht="33.75" customHeight="1">
      <c r="A22" s="94" t="s">
        <v>81</v>
      </c>
      <c r="B22" s="89">
        <v>1041</v>
      </c>
      <c r="C22" s="95">
        <v>-31</v>
      </c>
      <c r="D22" s="95">
        <v>-32</v>
      </c>
      <c r="E22" s="95">
        <v>-48</v>
      </c>
      <c r="F22" s="95">
        <v>-32</v>
      </c>
      <c r="G22" s="96"/>
      <c r="H22" s="178"/>
      <c r="I22" s="63"/>
      <c r="K22" s="4"/>
    </row>
    <row r="23" spans="1:13" ht="21.75" customHeight="1">
      <c r="A23" s="94" t="s">
        <v>142</v>
      </c>
      <c r="B23" s="89">
        <v>1042</v>
      </c>
      <c r="C23" s="95" t="s">
        <v>241</v>
      </c>
      <c r="D23" s="95" t="s">
        <v>241</v>
      </c>
      <c r="E23" s="95">
        <v>0</v>
      </c>
      <c r="F23" s="95" t="s">
        <v>241</v>
      </c>
      <c r="G23" s="96"/>
      <c r="H23" s="178"/>
      <c r="I23" s="63"/>
      <c r="K23" s="4"/>
    </row>
    <row r="24" spans="1:13" ht="21.75" customHeight="1">
      <c r="A24" s="94" t="s">
        <v>47</v>
      </c>
      <c r="B24" s="89">
        <v>1043</v>
      </c>
      <c r="C24" s="95" t="s">
        <v>241</v>
      </c>
      <c r="D24" s="95" t="s">
        <v>241</v>
      </c>
      <c r="E24" s="95">
        <v>0</v>
      </c>
      <c r="F24" s="95" t="s">
        <v>241</v>
      </c>
      <c r="G24" s="96"/>
      <c r="H24" s="178"/>
      <c r="I24" s="63"/>
      <c r="K24" s="4"/>
    </row>
    <row r="25" spans="1:13" ht="21.75" customHeight="1">
      <c r="A25" s="94" t="s">
        <v>10</v>
      </c>
      <c r="B25" s="89">
        <v>1044</v>
      </c>
      <c r="C25" s="95" t="s">
        <v>241</v>
      </c>
      <c r="D25" s="95" t="s">
        <v>241</v>
      </c>
      <c r="E25" s="95">
        <v>0</v>
      </c>
      <c r="F25" s="95" t="s">
        <v>241</v>
      </c>
      <c r="G25" s="96"/>
      <c r="H25" s="178"/>
      <c r="I25" s="63"/>
      <c r="K25" s="4"/>
    </row>
    <row r="26" spans="1:13" ht="19.5" customHeight="1">
      <c r="A26" s="94" t="s">
        <v>11</v>
      </c>
      <c r="B26" s="89">
        <v>1045</v>
      </c>
      <c r="C26" s="95" t="s">
        <v>241</v>
      </c>
      <c r="D26" s="95" t="s">
        <v>241</v>
      </c>
      <c r="E26" s="95">
        <v>0</v>
      </c>
      <c r="F26" s="95" t="s">
        <v>241</v>
      </c>
      <c r="G26" s="96"/>
      <c r="H26" s="178"/>
      <c r="I26" s="63"/>
      <c r="K26" s="4"/>
    </row>
    <row r="27" spans="1:13" s="1" customFormat="1" ht="20.100000000000001" customHeight="1">
      <c r="A27" s="94" t="s">
        <v>24</v>
      </c>
      <c r="B27" s="89">
        <v>1046</v>
      </c>
      <c r="C27" s="95">
        <v>-11</v>
      </c>
      <c r="D27" s="95">
        <v>-3</v>
      </c>
      <c r="E27" s="95">
        <v>-8</v>
      </c>
      <c r="F27" s="95">
        <v>-3</v>
      </c>
      <c r="G27" s="96"/>
      <c r="H27" s="178"/>
      <c r="I27" s="63"/>
      <c r="K27" s="4"/>
    </row>
    <row r="28" spans="1:13" s="1" customFormat="1" ht="20.100000000000001" customHeight="1">
      <c r="A28" s="94" t="s">
        <v>25</v>
      </c>
      <c r="B28" s="89">
        <v>1047</v>
      </c>
      <c r="C28" s="95">
        <v>-16</v>
      </c>
      <c r="D28" s="95">
        <v>-18</v>
      </c>
      <c r="E28" s="95">
        <v>-12</v>
      </c>
      <c r="F28" s="95">
        <v>-18</v>
      </c>
      <c r="G28" s="96"/>
      <c r="H28" s="178"/>
      <c r="I28" s="63"/>
      <c r="K28" s="4"/>
    </row>
    <row r="29" spans="1:13" s="1" customFormat="1" ht="20.25" customHeight="1">
      <c r="A29" s="94" t="s">
        <v>26</v>
      </c>
      <c r="B29" s="89">
        <v>1048</v>
      </c>
      <c r="C29" s="95">
        <v>-4997</v>
      </c>
      <c r="D29" s="95">
        <v>-4518</v>
      </c>
      <c r="E29" s="95">
        <v>-4956</v>
      </c>
      <c r="F29" s="95">
        <v>-4518</v>
      </c>
      <c r="G29" s="96"/>
      <c r="H29" s="178"/>
      <c r="I29" s="63"/>
      <c r="K29" s="4"/>
    </row>
    <row r="30" spans="1:13" s="1" customFormat="1" ht="20.25" customHeight="1">
      <c r="A30" s="94" t="s">
        <v>27</v>
      </c>
      <c r="B30" s="89">
        <v>1049</v>
      </c>
      <c r="C30" s="95">
        <v>-1110</v>
      </c>
      <c r="D30" s="95">
        <v>-999</v>
      </c>
      <c r="E30" s="95">
        <v>-1092</v>
      </c>
      <c r="F30" s="95">
        <v>-999</v>
      </c>
      <c r="G30" s="96"/>
      <c r="H30" s="178"/>
      <c r="I30" s="63"/>
      <c r="K30" s="4"/>
    </row>
    <row r="31" spans="1:13" s="1" customFormat="1" ht="35.25" customHeight="1">
      <c r="A31" s="94" t="s">
        <v>28</v>
      </c>
      <c r="B31" s="89">
        <v>1050</v>
      </c>
      <c r="C31" s="95">
        <v>-76</v>
      </c>
      <c r="D31" s="95">
        <v>-59</v>
      </c>
      <c r="E31" s="95">
        <v>-56</v>
      </c>
      <c r="F31" s="95">
        <v>-59</v>
      </c>
      <c r="G31" s="96"/>
      <c r="H31" s="178"/>
      <c r="I31" s="63"/>
      <c r="K31" s="4"/>
    </row>
    <row r="32" spans="1:13" s="1" customFormat="1" ht="46.5" customHeight="1">
      <c r="A32" s="94" t="s">
        <v>29</v>
      </c>
      <c r="B32" s="89">
        <v>1051</v>
      </c>
      <c r="C32" s="95" t="s">
        <v>241</v>
      </c>
      <c r="D32" s="95" t="s">
        <v>241</v>
      </c>
      <c r="E32" s="95">
        <v>0</v>
      </c>
      <c r="F32" s="95" t="s">
        <v>241</v>
      </c>
      <c r="G32" s="96"/>
      <c r="H32" s="178"/>
      <c r="I32" s="63"/>
      <c r="K32" s="4"/>
    </row>
    <row r="33" spans="1:11" s="1" customFormat="1" ht="33.75" customHeight="1">
      <c r="A33" s="94" t="s">
        <v>30</v>
      </c>
      <c r="B33" s="89">
        <v>1052</v>
      </c>
      <c r="C33" s="95" t="s">
        <v>241</v>
      </c>
      <c r="D33" s="95" t="s">
        <v>241</v>
      </c>
      <c r="E33" s="95">
        <v>0</v>
      </c>
      <c r="F33" s="95" t="s">
        <v>241</v>
      </c>
      <c r="G33" s="96"/>
      <c r="H33" s="178"/>
      <c r="I33" s="63"/>
      <c r="K33" s="4"/>
    </row>
    <row r="34" spans="1:11" s="1" customFormat="1" ht="31.5" customHeight="1">
      <c r="A34" s="94" t="s">
        <v>359</v>
      </c>
      <c r="B34" s="89">
        <v>1053</v>
      </c>
      <c r="C34" s="95" t="s">
        <v>241</v>
      </c>
      <c r="D34" s="95" t="s">
        <v>241</v>
      </c>
      <c r="E34" s="95">
        <v>0</v>
      </c>
      <c r="F34" s="95" t="s">
        <v>241</v>
      </c>
      <c r="G34" s="96"/>
      <c r="H34" s="178"/>
      <c r="I34" s="63"/>
      <c r="K34" s="4"/>
    </row>
    <row r="35" spans="1:11" s="1" customFormat="1" ht="21.75" customHeight="1">
      <c r="A35" s="94" t="s">
        <v>31</v>
      </c>
      <c r="B35" s="89">
        <v>1054</v>
      </c>
      <c r="C35" s="95">
        <v>-76</v>
      </c>
      <c r="D35" s="95">
        <v>-74</v>
      </c>
      <c r="E35" s="95">
        <v>-88</v>
      </c>
      <c r="F35" s="95">
        <v>-74</v>
      </c>
      <c r="G35" s="96"/>
      <c r="H35" s="178"/>
      <c r="I35" s="63"/>
      <c r="K35" s="4"/>
    </row>
    <row r="36" spans="1:11" s="1" customFormat="1" ht="20.25" customHeight="1">
      <c r="A36" s="94" t="s">
        <v>51</v>
      </c>
      <c r="B36" s="89">
        <v>1055</v>
      </c>
      <c r="C36" s="95" t="s">
        <v>241</v>
      </c>
      <c r="D36" s="95"/>
      <c r="E36" s="95">
        <v>0</v>
      </c>
      <c r="F36" s="95"/>
      <c r="G36" s="96"/>
      <c r="H36" s="178"/>
      <c r="I36" s="63"/>
      <c r="K36" s="4"/>
    </row>
    <row r="37" spans="1:11" s="1" customFormat="1" ht="20.100000000000001" customHeight="1">
      <c r="A37" s="94" t="s">
        <v>32</v>
      </c>
      <c r="B37" s="89">
        <v>1056</v>
      </c>
      <c r="C37" s="95" t="s">
        <v>241</v>
      </c>
      <c r="D37" s="95"/>
      <c r="E37" s="95">
        <v>0</v>
      </c>
      <c r="F37" s="95"/>
      <c r="G37" s="96"/>
      <c r="H37" s="178"/>
      <c r="I37" s="63"/>
      <c r="K37" s="4"/>
    </row>
    <row r="38" spans="1:11" s="1" customFormat="1" ht="21.75" customHeight="1">
      <c r="A38" s="94" t="s">
        <v>33</v>
      </c>
      <c r="B38" s="89">
        <v>1057</v>
      </c>
      <c r="C38" s="95" t="s">
        <v>241</v>
      </c>
      <c r="D38" s="95"/>
      <c r="E38" s="95">
        <v>0</v>
      </c>
      <c r="F38" s="95"/>
      <c r="G38" s="96"/>
      <c r="H38" s="178"/>
      <c r="I38" s="63"/>
      <c r="K38" s="4"/>
    </row>
    <row r="39" spans="1:11" s="1" customFormat="1" ht="30.75" customHeight="1">
      <c r="A39" s="94" t="s">
        <v>34</v>
      </c>
      <c r="B39" s="89">
        <v>1058</v>
      </c>
      <c r="C39" s="95" t="s">
        <v>241</v>
      </c>
      <c r="D39" s="95"/>
      <c r="E39" s="95">
        <v>0</v>
      </c>
      <c r="F39" s="95"/>
      <c r="G39" s="96"/>
      <c r="H39" s="178"/>
      <c r="I39" s="63"/>
      <c r="K39" s="4"/>
    </row>
    <row r="40" spans="1:11" s="1" customFormat="1" ht="30.75" customHeight="1">
      <c r="A40" s="94" t="s">
        <v>35</v>
      </c>
      <c r="B40" s="89">
        <v>1059</v>
      </c>
      <c r="C40" s="95" t="s">
        <v>241</v>
      </c>
      <c r="D40" s="95"/>
      <c r="E40" s="95">
        <v>0</v>
      </c>
      <c r="F40" s="95"/>
      <c r="G40" s="96"/>
      <c r="H40" s="178"/>
      <c r="I40" s="63"/>
      <c r="K40" s="4"/>
    </row>
    <row r="41" spans="1:11" s="1" customFormat="1" ht="50.25" customHeight="1">
      <c r="A41" s="94" t="s">
        <v>58</v>
      </c>
      <c r="B41" s="89">
        <v>1060</v>
      </c>
      <c r="C41" s="95" t="s">
        <v>241</v>
      </c>
      <c r="D41" s="95"/>
      <c r="E41" s="95">
        <v>0</v>
      </c>
      <c r="F41" s="95"/>
      <c r="G41" s="96"/>
      <c r="H41" s="178"/>
      <c r="I41" s="63"/>
      <c r="K41" s="4"/>
    </row>
    <row r="42" spans="1:11" s="1" customFormat="1" ht="22.5" customHeight="1">
      <c r="A42" s="162" t="s">
        <v>36</v>
      </c>
      <c r="B42" s="186">
        <v>1061</v>
      </c>
      <c r="C42" s="95" t="s">
        <v>241</v>
      </c>
      <c r="D42" s="95"/>
      <c r="E42" s="160">
        <v>0</v>
      </c>
      <c r="F42" s="160"/>
      <c r="G42" s="161"/>
      <c r="H42" s="179"/>
      <c r="I42" s="63"/>
      <c r="K42" s="4"/>
    </row>
    <row r="43" spans="1:11" s="1" customFormat="1" ht="22.5" customHeight="1">
      <c r="A43" s="94" t="s">
        <v>367</v>
      </c>
      <c r="B43" s="89">
        <v>1062</v>
      </c>
      <c r="C43" s="95">
        <v>-509</v>
      </c>
      <c r="D43" s="95">
        <v>-541</v>
      </c>
      <c r="E43" s="95">
        <v>-272</v>
      </c>
      <c r="F43" s="95">
        <v>-541</v>
      </c>
      <c r="G43" s="96"/>
      <c r="H43" s="178"/>
      <c r="I43" s="63"/>
      <c r="K43" s="4"/>
    </row>
    <row r="44" spans="1:11" ht="27.75" customHeight="1">
      <c r="A44" s="233" t="s">
        <v>368</v>
      </c>
      <c r="B44" s="182">
        <v>1070</v>
      </c>
      <c r="C44" s="194">
        <f>SUM(C47:C51)</f>
        <v>-11</v>
      </c>
      <c r="D44" s="194">
        <f>SUM(D47:D51)</f>
        <v>0</v>
      </c>
      <c r="E44" s="194">
        <f>SUM(E47:E51)</f>
        <v>0</v>
      </c>
      <c r="F44" s="194">
        <f>SUM(F47:F51)</f>
        <v>0</v>
      </c>
      <c r="G44" s="194">
        <f>F44-E44</f>
        <v>0</v>
      </c>
      <c r="H44" s="180" t="e">
        <f>F44/E44*100</f>
        <v>#DIV/0!</v>
      </c>
      <c r="I44" s="63"/>
      <c r="K44" s="4"/>
    </row>
    <row r="45" spans="1:11" ht="22.5" customHeight="1">
      <c r="A45" s="94" t="s">
        <v>26</v>
      </c>
      <c r="B45" s="89">
        <v>1071</v>
      </c>
      <c r="C45" s="95" t="s">
        <v>241</v>
      </c>
      <c r="D45" s="95" t="s">
        <v>241</v>
      </c>
      <c r="E45" s="95" t="s">
        <v>241</v>
      </c>
      <c r="F45" s="95" t="s">
        <v>241</v>
      </c>
      <c r="G45" s="96"/>
      <c r="H45" s="178"/>
      <c r="I45" s="63"/>
      <c r="K45" s="4"/>
    </row>
    <row r="46" spans="1:11" ht="20.25" customHeight="1">
      <c r="A46" s="94" t="s">
        <v>27</v>
      </c>
      <c r="B46" s="89">
        <v>1072</v>
      </c>
      <c r="C46" s="95" t="s">
        <v>241</v>
      </c>
      <c r="D46" s="95" t="s">
        <v>241</v>
      </c>
      <c r="E46" s="95" t="s">
        <v>241</v>
      </c>
      <c r="F46" s="95" t="s">
        <v>241</v>
      </c>
      <c r="G46" s="96"/>
      <c r="H46" s="178"/>
      <c r="I46" s="63"/>
      <c r="K46" s="4"/>
    </row>
    <row r="47" spans="1:11" s="1" customFormat="1" ht="21" customHeight="1">
      <c r="A47" s="94" t="s">
        <v>123</v>
      </c>
      <c r="B47" s="89">
        <v>1073</v>
      </c>
      <c r="C47" s="95" t="s">
        <v>241</v>
      </c>
      <c r="D47" s="95" t="s">
        <v>241</v>
      </c>
      <c r="E47" s="95" t="s">
        <v>241</v>
      </c>
      <c r="F47" s="95" t="s">
        <v>241</v>
      </c>
      <c r="G47" s="96"/>
      <c r="H47" s="178"/>
      <c r="I47" s="63"/>
      <c r="K47" s="4"/>
    </row>
    <row r="48" spans="1:11" s="1" customFormat="1" ht="29.25" customHeight="1">
      <c r="A48" s="94" t="s">
        <v>48</v>
      </c>
      <c r="B48" s="89">
        <v>1074</v>
      </c>
      <c r="C48" s="95" t="s">
        <v>241</v>
      </c>
      <c r="D48" s="95" t="s">
        <v>241</v>
      </c>
      <c r="E48" s="95" t="s">
        <v>241</v>
      </c>
      <c r="F48" s="95" t="s">
        <v>241</v>
      </c>
      <c r="G48" s="96"/>
      <c r="H48" s="178"/>
      <c r="I48" s="63"/>
      <c r="K48" s="4"/>
    </row>
    <row r="49" spans="1:11" s="1" customFormat="1" ht="19.5" customHeight="1">
      <c r="A49" s="94" t="s">
        <v>61</v>
      </c>
      <c r="B49" s="89">
        <v>1075</v>
      </c>
      <c r="C49" s="95">
        <v>-11</v>
      </c>
      <c r="D49" s="95" t="str">
        <f>F49</f>
        <v>(    )</v>
      </c>
      <c r="E49" s="95" t="s">
        <v>241</v>
      </c>
      <c r="F49" s="95" t="s">
        <v>241</v>
      </c>
      <c r="G49" s="96"/>
      <c r="H49" s="178"/>
      <c r="I49" s="63"/>
      <c r="K49" s="4"/>
    </row>
    <row r="50" spans="1:11" s="1" customFormat="1" ht="17.25" customHeight="1">
      <c r="A50" s="94" t="s">
        <v>124</v>
      </c>
      <c r="B50" s="89">
        <v>1076</v>
      </c>
      <c r="C50" s="95" t="s">
        <v>241</v>
      </c>
      <c r="D50" s="95" t="s">
        <v>241</v>
      </c>
      <c r="E50" s="95" t="s">
        <v>241</v>
      </c>
      <c r="F50" s="95" t="s">
        <v>241</v>
      </c>
      <c r="G50" s="96"/>
      <c r="H50" s="178"/>
      <c r="I50" s="63"/>
      <c r="K50" s="4"/>
    </row>
    <row r="51" spans="1:11" s="1" customFormat="1" ht="24.75" customHeight="1">
      <c r="A51" s="94" t="s">
        <v>369</v>
      </c>
      <c r="B51" s="89">
        <v>1077</v>
      </c>
      <c r="C51" s="74" t="s">
        <v>241</v>
      </c>
      <c r="D51" s="95" t="s">
        <v>241</v>
      </c>
      <c r="E51" s="74" t="s">
        <v>241</v>
      </c>
      <c r="F51" s="74" t="s">
        <v>241</v>
      </c>
      <c r="G51" s="77"/>
      <c r="H51" s="177"/>
      <c r="I51" s="63"/>
      <c r="K51" s="4"/>
    </row>
    <row r="52" spans="1:11" s="1" customFormat="1" ht="34.5" customHeight="1">
      <c r="A52" s="199" t="s">
        <v>370</v>
      </c>
      <c r="B52" s="182">
        <v>1080</v>
      </c>
      <c r="C52" s="194">
        <f>SUM(C53:C57)</f>
        <v>-289</v>
      </c>
      <c r="D52" s="194">
        <f>SUM(D53:D57)</f>
        <v>-1058</v>
      </c>
      <c r="E52" s="194">
        <f>SUM(E53:E57)</f>
        <v>0</v>
      </c>
      <c r="F52" s="194">
        <f>SUM(F53:F57)</f>
        <v>-1058</v>
      </c>
      <c r="G52" s="194">
        <f>F52-E52</f>
        <v>-1058</v>
      </c>
      <c r="H52" s="180" t="e">
        <f>F52/E52*100</f>
        <v>#DIV/0!</v>
      </c>
      <c r="I52" s="63"/>
      <c r="K52" s="4"/>
    </row>
    <row r="53" spans="1:11" s="1" customFormat="1" ht="20.100000000000001" customHeight="1">
      <c r="A53" s="94" t="s">
        <v>56</v>
      </c>
      <c r="B53" s="89">
        <v>1081</v>
      </c>
      <c r="C53" s="95" t="s">
        <v>241</v>
      </c>
      <c r="D53" s="95" t="str">
        <f>F53</f>
        <v>(    )</v>
      </c>
      <c r="E53" s="95" t="s">
        <v>241</v>
      </c>
      <c r="F53" s="95" t="s">
        <v>241</v>
      </c>
      <c r="G53" s="96"/>
      <c r="H53" s="178"/>
      <c r="I53" s="63"/>
      <c r="K53" s="4"/>
    </row>
    <row r="54" spans="1:11" s="1" customFormat="1" ht="20.100000000000001" customHeight="1">
      <c r="A54" s="94" t="s">
        <v>37</v>
      </c>
      <c r="B54" s="89">
        <v>1082</v>
      </c>
      <c r="C54" s="95" t="s">
        <v>241</v>
      </c>
      <c r="D54" s="95" t="str">
        <f>F54</f>
        <v>(    )</v>
      </c>
      <c r="E54" s="95" t="s">
        <v>241</v>
      </c>
      <c r="F54" s="95" t="s">
        <v>241</v>
      </c>
      <c r="G54" s="96"/>
      <c r="H54" s="178"/>
      <c r="I54" s="63"/>
      <c r="K54" s="4"/>
    </row>
    <row r="55" spans="1:11" s="1" customFormat="1" ht="18.75" customHeight="1">
      <c r="A55" s="94" t="s">
        <v>46</v>
      </c>
      <c r="B55" s="89">
        <v>1083</v>
      </c>
      <c r="C55" s="95" t="s">
        <v>241</v>
      </c>
      <c r="D55" s="95" t="str">
        <f>F55</f>
        <v>(    )</v>
      </c>
      <c r="E55" s="95" t="s">
        <v>241</v>
      </c>
      <c r="F55" s="95" t="s">
        <v>241</v>
      </c>
      <c r="G55" s="96"/>
      <c r="H55" s="178"/>
      <c r="I55" s="63"/>
      <c r="K55" s="4"/>
    </row>
    <row r="56" spans="1:11" s="1" customFormat="1" ht="20.100000000000001" customHeight="1">
      <c r="A56" s="94" t="s">
        <v>150</v>
      </c>
      <c r="B56" s="89">
        <v>1084</v>
      </c>
      <c r="C56" s="95" t="s">
        <v>241</v>
      </c>
      <c r="D56" s="95" t="str">
        <f>F56</f>
        <v>(    )</v>
      </c>
      <c r="E56" s="95" t="s">
        <v>241</v>
      </c>
      <c r="F56" s="95" t="s">
        <v>241</v>
      </c>
      <c r="G56" s="96"/>
      <c r="H56" s="178"/>
      <c r="I56" s="63"/>
      <c r="K56" s="4"/>
    </row>
    <row r="57" spans="1:11" s="1" customFormat="1" ht="21.75" customHeight="1">
      <c r="A57" s="94" t="s">
        <v>371</v>
      </c>
      <c r="B57" s="89">
        <v>1085</v>
      </c>
      <c r="C57" s="95">
        <v>-289</v>
      </c>
      <c r="D57" s="95">
        <v>-1058</v>
      </c>
      <c r="E57" s="95" t="s">
        <v>241</v>
      </c>
      <c r="F57" s="95">
        <v>-1058</v>
      </c>
      <c r="G57" s="96"/>
      <c r="H57" s="178"/>
      <c r="I57" s="63"/>
      <c r="K57" s="4"/>
    </row>
    <row r="58" spans="1:11" s="4" customFormat="1" ht="38.25" customHeight="1">
      <c r="A58" s="187" t="s">
        <v>1</v>
      </c>
      <c r="B58" s="182">
        <v>1100</v>
      </c>
      <c r="C58" s="143">
        <f>C17+C19+C21+C44+C52</f>
        <v>770</v>
      </c>
      <c r="D58" s="143">
        <f>D17+D19+D21+D44+D52</f>
        <v>1535</v>
      </c>
      <c r="E58" s="143">
        <f>E17+E19+E21+E44+E52</f>
        <v>16</v>
      </c>
      <c r="F58" s="143">
        <f>F17+F19+F21+F44+F52</f>
        <v>1535</v>
      </c>
      <c r="G58" s="143">
        <f t="shared" ref="G58:G73" si="2">F58-E58</f>
        <v>1519</v>
      </c>
      <c r="H58" s="180">
        <f>F58/E58*100</f>
        <v>9593.75</v>
      </c>
      <c r="I58" s="64"/>
    </row>
    <row r="59" spans="1:11" ht="33.75" customHeight="1">
      <c r="A59" s="9" t="s">
        <v>373</v>
      </c>
      <c r="B59" s="89">
        <v>1110</v>
      </c>
      <c r="C59" s="74"/>
      <c r="D59" s="74"/>
      <c r="E59" s="74"/>
      <c r="F59" s="74"/>
      <c r="G59" s="77">
        <f t="shared" si="2"/>
        <v>0</v>
      </c>
      <c r="H59" s="177"/>
      <c r="I59" s="63"/>
      <c r="K59" s="4"/>
    </row>
    <row r="60" spans="1:11" ht="24" customHeight="1">
      <c r="A60" s="9" t="s">
        <v>372</v>
      </c>
      <c r="B60" s="89">
        <v>1120</v>
      </c>
      <c r="C60" s="74"/>
      <c r="D60" s="74"/>
      <c r="E60" s="74"/>
      <c r="F60" s="74"/>
      <c r="G60" s="77">
        <f t="shared" si="2"/>
        <v>0</v>
      </c>
      <c r="H60" s="177"/>
      <c r="I60" s="63"/>
      <c r="K60" s="4"/>
    </row>
    <row r="61" spans="1:11" ht="36" customHeight="1">
      <c r="A61" s="9" t="s">
        <v>376</v>
      </c>
      <c r="B61" s="89">
        <v>1130</v>
      </c>
      <c r="C61" s="74" t="s">
        <v>241</v>
      </c>
      <c r="D61" s="74" t="s">
        <v>241</v>
      </c>
      <c r="E61" s="74" t="s">
        <v>241</v>
      </c>
      <c r="F61" s="74" t="s">
        <v>241</v>
      </c>
      <c r="G61" s="77"/>
      <c r="H61" s="177"/>
      <c r="I61" s="63"/>
      <c r="K61" s="4"/>
    </row>
    <row r="62" spans="1:11" ht="24.75" customHeight="1">
      <c r="A62" s="9" t="s">
        <v>378</v>
      </c>
      <c r="B62" s="89">
        <v>1140</v>
      </c>
      <c r="C62" s="74" t="s">
        <v>241</v>
      </c>
      <c r="D62" s="74" t="s">
        <v>241</v>
      </c>
      <c r="E62" s="74" t="s">
        <v>241</v>
      </c>
      <c r="F62" s="74" t="s">
        <v>241</v>
      </c>
      <c r="G62" s="77"/>
      <c r="H62" s="177"/>
      <c r="I62" s="63"/>
      <c r="K62" s="4"/>
    </row>
    <row r="63" spans="1:11" ht="26.25" customHeight="1">
      <c r="A63" s="9" t="s">
        <v>377</v>
      </c>
      <c r="B63" s="89">
        <v>1150</v>
      </c>
      <c r="C63" s="74"/>
      <c r="D63" s="74"/>
      <c r="E63" s="74"/>
      <c r="F63" s="74"/>
      <c r="G63" s="77">
        <f t="shared" si="2"/>
        <v>0</v>
      </c>
      <c r="H63" s="177"/>
      <c r="I63" s="63"/>
      <c r="K63" s="4"/>
    </row>
    <row r="64" spans="1:11" ht="18.75" customHeight="1">
      <c r="A64" s="94" t="s">
        <v>150</v>
      </c>
      <c r="B64" s="89">
        <v>1151</v>
      </c>
      <c r="C64" s="95"/>
      <c r="D64" s="95"/>
      <c r="E64" s="95"/>
      <c r="F64" s="95"/>
      <c r="G64" s="96">
        <f t="shared" si="2"/>
        <v>0</v>
      </c>
      <c r="H64" s="178"/>
      <c r="I64" s="63"/>
      <c r="K64" s="4"/>
    </row>
    <row r="65" spans="1:11" ht="28.5" customHeight="1">
      <c r="A65" s="9" t="s">
        <v>379</v>
      </c>
      <c r="B65" s="89">
        <v>1160</v>
      </c>
      <c r="C65" s="74" t="s">
        <v>241</v>
      </c>
      <c r="D65" s="74" t="s">
        <v>241</v>
      </c>
      <c r="E65" s="74" t="s">
        <v>241</v>
      </c>
      <c r="F65" s="74" t="s">
        <v>241</v>
      </c>
      <c r="G65" s="77"/>
      <c r="H65" s="177"/>
      <c r="I65" s="63"/>
      <c r="K65" s="4"/>
    </row>
    <row r="66" spans="1:11" ht="18.75" customHeight="1">
      <c r="A66" s="94" t="s">
        <v>150</v>
      </c>
      <c r="B66" s="89">
        <v>1161</v>
      </c>
      <c r="C66" s="95" t="s">
        <v>241</v>
      </c>
      <c r="D66" s="95" t="s">
        <v>241</v>
      </c>
      <c r="E66" s="95" t="s">
        <v>241</v>
      </c>
      <c r="F66" s="95" t="s">
        <v>241</v>
      </c>
      <c r="G66" s="96"/>
      <c r="H66" s="178"/>
      <c r="I66" s="63"/>
      <c r="K66" s="4"/>
    </row>
    <row r="67" spans="1:11" s="4" customFormat="1" ht="39" customHeight="1">
      <c r="A67" s="187" t="s">
        <v>72</v>
      </c>
      <c r="B67" s="182">
        <v>1170</v>
      </c>
      <c r="C67" s="143">
        <f>SUM(C58,C59,C60,C61,C62,C63,C65)</f>
        <v>770</v>
      </c>
      <c r="D67" s="143">
        <f>SUM(D58,D59,D60,D61,D62,D63,D65)</f>
        <v>1535</v>
      </c>
      <c r="E67" s="423">
        <f>SUM(E58,E59,E60,E61,E62,E63,E65)</f>
        <v>16</v>
      </c>
      <c r="F67" s="143">
        <f>SUM(F58,F59,F60,F61,F62,F63,F65)</f>
        <v>1535</v>
      </c>
      <c r="G67" s="143">
        <f t="shared" si="2"/>
        <v>1519</v>
      </c>
      <c r="H67" s="180">
        <f>F67/E67*100</f>
        <v>9593.75</v>
      </c>
      <c r="I67" s="64"/>
    </row>
    <row r="68" spans="1:11" ht="33.75" customHeight="1">
      <c r="A68" s="7" t="s">
        <v>96</v>
      </c>
      <c r="B68" s="89">
        <v>1180</v>
      </c>
      <c r="C68" s="95">
        <v>-211</v>
      </c>
      <c r="D68" s="95">
        <v>-471</v>
      </c>
      <c r="E68" s="95">
        <v>-4</v>
      </c>
      <c r="F68" s="95">
        <v>-471</v>
      </c>
      <c r="G68" s="77">
        <f t="shared" si="2"/>
        <v>-467</v>
      </c>
      <c r="H68" s="177"/>
      <c r="I68" s="63"/>
      <c r="K68" s="4"/>
    </row>
    <row r="69" spans="1:11" ht="38.25" customHeight="1">
      <c r="A69" s="7" t="s">
        <v>97</v>
      </c>
      <c r="B69" s="89">
        <v>1190</v>
      </c>
      <c r="C69" s="74"/>
      <c r="D69" s="74"/>
      <c r="E69" s="74"/>
      <c r="F69" s="74"/>
      <c r="G69" s="77">
        <f t="shared" si="2"/>
        <v>0</v>
      </c>
      <c r="H69" s="177"/>
      <c r="I69" s="63"/>
      <c r="K69" s="4"/>
    </row>
    <row r="70" spans="1:11" s="4" customFormat="1" ht="40.5" customHeight="1">
      <c r="A70" s="187" t="s">
        <v>374</v>
      </c>
      <c r="B70" s="182">
        <v>1200</v>
      </c>
      <c r="C70" s="143">
        <f>SUM(C67,C68,C69)</f>
        <v>559</v>
      </c>
      <c r="D70" s="143">
        <f>SUM(D67,D68,D69)</f>
        <v>1064</v>
      </c>
      <c r="E70" s="143">
        <f>SUM(E67,E68,E69)</f>
        <v>12</v>
      </c>
      <c r="F70" s="143">
        <f>SUM(F67,F68,F69)</f>
        <v>1064</v>
      </c>
      <c r="G70" s="143">
        <f t="shared" si="2"/>
        <v>1052</v>
      </c>
      <c r="H70" s="180">
        <f>F70/E70*100</f>
        <v>8866.6666666666679</v>
      </c>
      <c r="I70" s="64"/>
    </row>
    <row r="71" spans="1:11" ht="24.75" customHeight="1">
      <c r="A71" s="7" t="s">
        <v>13</v>
      </c>
      <c r="B71" s="82">
        <v>1201</v>
      </c>
      <c r="C71" s="424">
        <f>C70</f>
        <v>559</v>
      </c>
      <c r="D71" s="424">
        <f>D70</f>
        <v>1064</v>
      </c>
      <c r="E71" s="424">
        <f>E70</f>
        <v>12</v>
      </c>
      <c r="F71" s="424">
        <f>F70</f>
        <v>1064</v>
      </c>
      <c r="G71" s="77">
        <f t="shared" si="2"/>
        <v>1052</v>
      </c>
      <c r="H71" s="177"/>
      <c r="I71" s="62"/>
      <c r="K71" s="4"/>
    </row>
    <row r="72" spans="1:11" ht="21" customHeight="1">
      <c r="A72" s="7" t="s">
        <v>14</v>
      </c>
      <c r="B72" s="82">
        <v>1202</v>
      </c>
      <c r="C72" s="424" t="s">
        <v>241</v>
      </c>
      <c r="D72" s="424"/>
      <c r="E72" s="424" t="s">
        <v>241</v>
      </c>
      <c r="F72" s="424" t="s">
        <v>241</v>
      </c>
      <c r="G72" s="77"/>
      <c r="H72" s="177"/>
      <c r="I72" s="62"/>
      <c r="K72" s="4"/>
    </row>
    <row r="73" spans="1:11" ht="19.5" customHeight="1">
      <c r="A73" s="94" t="s">
        <v>178</v>
      </c>
      <c r="B73" s="89">
        <v>1210</v>
      </c>
      <c r="C73" s="95"/>
      <c r="D73" s="95"/>
      <c r="E73" s="95"/>
      <c r="F73" s="95"/>
      <c r="G73" s="96">
        <f t="shared" si="2"/>
        <v>0</v>
      </c>
      <c r="H73" s="178"/>
      <c r="I73" s="63"/>
      <c r="K73" s="4"/>
    </row>
    <row r="74" spans="1:11" s="4" customFormat="1" ht="38.25" customHeight="1">
      <c r="A74" s="591" t="s">
        <v>191</v>
      </c>
      <c r="B74" s="591"/>
      <c r="C74" s="591"/>
      <c r="D74" s="591"/>
      <c r="E74" s="591"/>
      <c r="F74" s="591"/>
      <c r="G74" s="591"/>
      <c r="H74" s="591"/>
      <c r="I74" s="591"/>
    </row>
    <row r="75" spans="1:11" ht="36" customHeight="1">
      <c r="A75" s="56" t="s">
        <v>248</v>
      </c>
      <c r="B75" s="82">
        <v>1300</v>
      </c>
      <c r="C75" s="77">
        <f>SUM(C19,C52)</f>
        <v>161</v>
      </c>
      <c r="D75" s="77">
        <f>SUM(D19,D52)</f>
        <v>2</v>
      </c>
      <c r="E75" s="77">
        <f>SUM(E19,E52)</f>
        <v>0</v>
      </c>
      <c r="F75" s="77">
        <f>SUM(F19,F52)</f>
        <v>2</v>
      </c>
      <c r="G75" s="77">
        <f>F75-E75</f>
        <v>2</v>
      </c>
      <c r="H75" s="180" t="e">
        <f>F75/E75*100</f>
        <v>#DIV/0!</v>
      </c>
      <c r="I75" s="62"/>
      <c r="K75" s="4"/>
    </row>
    <row r="76" spans="1:11" ht="54.75" customHeight="1">
      <c r="A76" s="59" t="s">
        <v>246</v>
      </c>
      <c r="B76" s="82">
        <v>1310</v>
      </c>
      <c r="C76" s="77">
        <f>SUM(C59,C60,C61,C62)</f>
        <v>0</v>
      </c>
      <c r="D76" s="77">
        <f>SUM(D59,D60,D61,D62)</f>
        <v>0</v>
      </c>
      <c r="E76" s="77">
        <f>SUM(E59,E60,E61,E62)</f>
        <v>0</v>
      </c>
      <c r="F76" s="77">
        <f>SUM(F59,F60,F61,F62)</f>
        <v>0</v>
      </c>
      <c r="G76" s="77">
        <f>F76-E76</f>
        <v>0</v>
      </c>
      <c r="H76" s="180" t="e">
        <f t="shared" ref="H76:H88" si="3">F76/E76*100</f>
        <v>#DIV/0!</v>
      </c>
      <c r="I76" s="62"/>
      <c r="K76" s="4"/>
    </row>
    <row r="77" spans="1:11" ht="35.25" customHeight="1">
      <c r="A77" s="56" t="s">
        <v>247</v>
      </c>
      <c r="B77" s="82">
        <v>1320</v>
      </c>
      <c r="C77" s="77">
        <f>SUM(C63,C65)</f>
        <v>0</v>
      </c>
      <c r="D77" s="77">
        <f>SUM(D63,D65)</f>
        <v>0</v>
      </c>
      <c r="E77" s="77">
        <f>SUM(E63,E65)</f>
        <v>0</v>
      </c>
      <c r="F77" s="77">
        <f>SUM(F63,F65)</f>
        <v>0</v>
      </c>
      <c r="G77" s="77">
        <f>F77-E77</f>
        <v>0</v>
      </c>
      <c r="H77" s="180" t="e">
        <f t="shared" si="3"/>
        <v>#DIV/0!</v>
      </c>
      <c r="I77" s="62"/>
      <c r="K77" s="4"/>
    </row>
    <row r="78" spans="1:11" ht="30" customHeight="1">
      <c r="A78" s="184" t="s">
        <v>9</v>
      </c>
      <c r="B78" s="185">
        <v>1330</v>
      </c>
      <c r="C78" s="194">
        <f>C7+C19+C59+C60+C63</f>
        <v>47298</v>
      </c>
      <c r="D78" s="194">
        <f>D7+D19+D59+D60+D63</f>
        <v>46603</v>
      </c>
      <c r="E78" s="194">
        <f>E7+E19+E59+E60+E63</f>
        <v>44160</v>
      </c>
      <c r="F78" s="194">
        <f>F7+F19+F59+F60+F63</f>
        <v>46603</v>
      </c>
      <c r="G78" s="194">
        <f>F78-E78</f>
        <v>2443</v>
      </c>
      <c r="H78" s="180">
        <f t="shared" si="3"/>
        <v>105.53215579710144</v>
      </c>
      <c r="I78" s="63"/>
      <c r="K78" s="4"/>
    </row>
    <row r="79" spans="1:11" ht="30" customHeight="1">
      <c r="A79" s="184" t="s">
        <v>82</v>
      </c>
      <c r="B79" s="185">
        <v>1340</v>
      </c>
      <c r="C79" s="363">
        <f>SUM(C8,C21,C44,C52,C61,C62,C65,C68,C69)</f>
        <v>-46739</v>
      </c>
      <c r="D79" s="363">
        <f>SUM(D8,D21,D44,D52,D61,D62,D65,D68,D69)</f>
        <v>-45539</v>
      </c>
      <c r="E79" s="363">
        <f>SUM(E8,E21,E44,E52,E61,E62,E65,E68,E69)</f>
        <v>-44148</v>
      </c>
      <c r="F79" s="363">
        <f>SUM(F8,F21,F44,F52,F61,F62,F65,F68,F69)</f>
        <v>-45539</v>
      </c>
      <c r="G79" s="194">
        <f>F79-E79</f>
        <v>-1391</v>
      </c>
      <c r="H79" s="180">
        <f t="shared" si="3"/>
        <v>103.150765606596</v>
      </c>
      <c r="I79" s="63"/>
      <c r="K79" s="4"/>
    </row>
    <row r="80" spans="1:11" ht="50.25" customHeight="1">
      <c r="A80" s="588" t="s">
        <v>159</v>
      </c>
      <c r="B80" s="589"/>
      <c r="C80" s="589"/>
      <c r="D80" s="589"/>
      <c r="E80" s="589"/>
      <c r="F80" s="589"/>
      <c r="G80" s="589"/>
      <c r="H80" s="589"/>
      <c r="I80" s="590"/>
    </row>
    <row r="81" spans="1:12" ht="36.75" customHeight="1">
      <c r="A81" s="7" t="s">
        <v>192</v>
      </c>
      <c r="B81" s="89">
        <v>1500</v>
      </c>
      <c r="C81" s="74">
        <v>18276</v>
      </c>
      <c r="D81" s="95">
        <v>16958</v>
      </c>
      <c r="E81" s="344">
        <v>12864</v>
      </c>
      <c r="F81" s="74">
        <v>16958</v>
      </c>
      <c r="G81" s="77">
        <f t="shared" ref="G81:G88" si="4">F81-E81</f>
        <v>4094</v>
      </c>
      <c r="H81" s="180">
        <f t="shared" si="3"/>
        <v>131.82524875621891</v>
      </c>
      <c r="I81" s="63"/>
    </row>
    <row r="82" spans="1:12" ht="24.75" customHeight="1">
      <c r="A82" s="94" t="s">
        <v>193</v>
      </c>
      <c r="B82" s="90">
        <v>1501</v>
      </c>
      <c r="C82" s="95">
        <v>14048</v>
      </c>
      <c r="D82" s="95">
        <v>13819</v>
      </c>
      <c r="E82" s="344">
        <v>9940</v>
      </c>
      <c r="F82" s="95">
        <v>13819</v>
      </c>
      <c r="G82" s="96">
        <f t="shared" si="4"/>
        <v>3879</v>
      </c>
      <c r="H82" s="180">
        <f t="shared" si="3"/>
        <v>139.02414486921529</v>
      </c>
      <c r="I82" s="191"/>
    </row>
    <row r="83" spans="1:12" ht="24.75" customHeight="1">
      <c r="A83" s="94" t="s">
        <v>17</v>
      </c>
      <c r="B83" s="90">
        <v>1502</v>
      </c>
      <c r="C83" s="95">
        <v>4228</v>
      </c>
      <c r="D83" s="95">
        <v>3139</v>
      </c>
      <c r="E83" s="344">
        <v>2924</v>
      </c>
      <c r="F83" s="95">
        <v>3139</v>
      </c>
      <c r="G83" s="96">
        <f t="shared" si="4"/>
        <v>215</v>
      </c>
      <c r="H83" s="180">
        <f t="shared" si="3"/>
        <v>107.35294117647058</v>
      </c>
      <c r="I83" s="191"/>
      <c r="L83" s="372"/>
    </row>
    <row r="84" spans="1:12" ht="30.75" customHeight="1">
      <c r="A84" s="7" t="s">
        <v>2</v>
      </c>
      <c r="B84" s="91">
        <v>1510</v>
      </c>
      <c r="C84" s="74">
        <v>22372</v>
      </c>
      <c r="D84" s="95">
        <v>21760</v>
      </c>
      <c r="E84" s="344">
        <v>25220</v>
      </c>
      <c r="F84" s="74">
        <v>21760</v>
      </c>
      <c r="G84" s="77">
        <f t="shared" si="4"/>
        <v>-3460</v>
      </c>
      <c r="H84" s="180">
        <f t="shared" si="3"/>
        <v>86.280729579698658</v>
      </c>
      <c r="I84" s="63"/>
    </row>
    <row r="85" spans="1:12" ht="29.25" customHeight="1">
      <c r="A85" s="7" t="s">
        <v>3</v>
      </c>
      <c r="B85" s="91">
        <v>1520</v>
      </c>
      <c r="C85" s="74">
        <v>4969</v>
      </c>
      <c r="D85" s="95">
        <v>4781</v>
      </c>
      <c r="E85" s="344">
        <v>5552</v>
      </c>
      <c r="F85" s="74">
        <v>4781</v>
      </c>
      <c r="G85" s="77">
        <f t="shared" si="4"/>
        <v>-771</v>
      </c>
      <c r="H85" s="180">
        <f t="shared" si="3"/>
        <v>86.113112391930841</v>
      </c>
      <c r="I85" s="63"/>
    </row>
    <row r="86" spans="1:12" ht="27" customHeight="1">
      <c r="A86" s="7" t="s">
        <v>4</v>
      </c>
      <c r="B86" s="91">
        <v>1530</v>
      </c>
      <c r="C86" s="74">
        <v>266</v>
      </c>
      <c r="D86" s="95">
        <v>254</v>
      </c>
      <c r="E86" s="344">
        <v>200</v>
      </c>
      <c r="F86" s="74">
        <v>254</v>
      </c>
      <c r="G86" s="77">
        <f t="shared" si="4"/>
        <v>54</v>
      </c>
      <c r="H86" s="180">
        <f t="shared" si="3"/>
        <v>127</v>
      </c>
      <c r="I86" s="63"/>
    </row>
    <row r="87" spans="1:12" ht="30" customHeight="1">
      <c r="A87" s="7" t="s">
        <v>18</v>
      </c>
      <c r="B87" s="91">
        <v>1540</v>
      </c>
      <c r="C87" s="74">
        <v>645</v>
      </c>
      <c r="D87" s="95">
        <v>1315</v>
      </c>
      <c r="E87" s="344">
        <v>308</v>
      </c>
      <c r="F87" s="74">
        <v>1315</v>
      </c>
      <c r="G87" s="77">
        <f t="shared" si="4"/>
        <v>1007</v>
      </c>
      <c r="H87" s="180">
        <f t="shared" si="3"/>
        <v>426.94805194805195</v>
      </c>
      <c r="I87" s="63"/>
    </row>
    <row r="88" spans="1:12" s="4" customFormat="1" ht="27.75" customHeight="1">
      <c r="A88" s="9" t="s">
        <v>42</v>
      </c>
      <c r="B88" s="92">
        <v>1550</v>
      </c>
      <c r="C88" s="194">
        <f>SUM(C81,C84:C87)</f>
        <v>46528</v>
      </c>
      <c r="D88" s="194">
        <f>SUM(D81,D84:D87)</f>
        <v>45068</v>
      </c>
      <c r="E88" s="194">
        <f>SUM(E81,E84:E87)</f>
        <v>44144</v>
      </c>
      <c r="F88" s="194">
        <f>SUM(F81,F84:F87)</f>
        <v>45068</v>
      </c>
      <c r="G88" s="194">
        <f t="shared" si="4"/>
        <v>924</v>
      </c>
      <c r="H88" s="180">
        <f t="shared" si="3"/>
        <v>102.09314969191736</v>
      </c>
      <c r="I88" s="64"/>
      <c r="K88" s="2"/>
    </row>
    <row r="89" spans="1:12" ht="6.75" customHeight="1">
      <c r="A89" s="22"/>
    </row>
    <row r="90" spans="1:12" ht="37.5" customHeight="1">
      <c r="A90" s="257" t="str">
        <f>'Осн фін показн (кварт)'!A56</f>
        <v>Начальник КП БМР ЖЕК № 1</v>
      </c>
      <c r="C90" s="592" t="s">
        <v>471</v>
      </c>
      <c r="D90" s="592"/>
      <c r="E90" s="86"/>
      <c r="F90" s="558" t="str">
        <f>'Осн фін показн (кварт)'!F56:H56</f>
        <v>О.І. Ящук</v>
      </c>
      <c r="G90" s="558"/>
      <c r="H90" s="558"/>
      <c r="I90" s="2"/>
    </row>
    <row r="91" spans="1:12" s="1" customFormat="1" ht="21.75" customHeight="1">
      <c r="A91" s="103" t="s">
        <v>223</v>
      </c>
      <c r="C91" s="593" t="s">
        <v>472</v>
      </c>
      <c r="D91" s="593"/>
      <c r="E91" s="104"/>
      <c r="F91" s="587" t="s">
        <v>77</v>
      </c>
      <c r="G91" s="587"/>
      <c r="H91" s="587"/>
    </row>
    <row r="92" spans="1:12">
      <c r="A92" s="93"/>
      <c r="B92" s="87"/>
      <c r="C92" s="87"/>
      <c r="D92" s="87"/>
      <c r="E92" s="87"/>
      <c r="F92" s="87"/>
      <c r="G92" s="87"/>
      <c r="H92" s="87"/>
    </row>
    <row r="93" spans="1:12">
      <c r="A93" s="22"/>
    </row>
    <row r="94" spans="1:12">
      <c r="A94" s="22"/>
    </row>
    <row r="95" spans="1:12">
      <c r="A95" s="22"/>
    </row>
    <row r="96" spans="1:12">
      <c r="A96" s="22"/>
    </row>
    <row r="97" spans="1:1">
      <c r="A97" s="22"/>
    </row>
    <row r="98" spans="1:1">
      <c r="A98" s="22"/>
    </row>
    <row r="99" spans="1:1">
      <c r="A99" s="22"/>
    </row>
    <row r="100" spans="1:1">
      <c r="A100" s="22"/>
    </row>
    <row r="101" spans="1:1">
      <c r="A101" s="22"/>
    </row>
    <row r="102" spans="1:1">
      <c r="A102" s="22"/>
    </row>
    <row r="103" spans="1:1">
      <c r="A103" s="22"/>
    </row>
    <row r="104" spans="1:1">
      <c r="A104" s="22"/>
    </row>
    <row r="105" spans="1:1">
      <c r="A105" s="22"/>
    </row>
    <row r="106" spans="1:1">
      <c r="A106" s="22"/>
    </row>
    <row r="107" spans="1:1">
      <c r="A107" s="22"/>
    </row>
    <row r="108" spans="1:1">
      <c r="A108" s="22"/>
    </row>
    <row r="109" spans="1:1">
      <c r="A109" s="22"/>
    </row>
    <row r="110" spans="1:1">
      <c r="A110" s="22"/>
    </row>
    <row r="111" spans="1:1">
      <c r="A111" s="22"/>
    </row>
    <row r="112" spans="1:1">
      <c r="A112" s="22"/>
    </row>
    <row r="113" spans="1:1">
      <c r="A113" s="22"/>
    </row>
    <row r="114" spans="1:1">
      <c r="A114" s="22"/>
    </row>
    <row r="115" spans="1:1">
      <c r="A115" s="22"/>
    </row>
    <row r="116" spans="1:1">
      <c r="A116" s="22"/>
    </row>
    <row r="117" spans="1:1">
      <c r="A117" s="22"/>
    </row>
    <row r="118" spans="1:1">
      <c r="A118" s="22"/>
    </row>
    <row r="119" spans="1:1">
      <c r="A119" s="22"/>
    </row>
    <row r="120" spans="1:1">
      <c r="A120" s="22"/>
    </row>
    <row r="121" spans="1:1">
      <c r="A121" s="22"/>
    </row>
    <row r="122" spans="1:1">
      <c r="A122" s="22"/>
    </row>
    <row r="123" spans="1:1">
      <c r="A123" s="22"/>
    </row>
    <row r="124" spans="1:1">
      <c r="A124" s="22"/>
    </row>
    <row r="125" spans="1:1">
      <c r="A125" s="22"/>
    </row>
    <row r="126" spans="1:1">
      <c r="A126" s="22"/>
    </row>
    <row r="127" spans="1:1">
      <c r="A127" s="22"/>
    </row>
    <row r="128" spans="1:1">
      <c r="A128" s="22"/>
    </row>
    <row r="129" spans="1:1">
      <c r="A129" s="22"/>
    </row>
    <row r="130" spans="1:1">
      <c r="A130" s="22"/>
    </row>
    <row r="131" spans="1:1">
      <c r="A131" s="22"/>
    </row>
    <row r="132" spans="1:1">
      <c r="A132" s="22"/>
    </row>
    <row r="133" spans="1:1">
      <c r="A133" s="22"/>
    </row>
    <row r="134" spans="1:1">
      <c r="A134" s="22"/>
    </row>
    <row r="135" spans="1:1">
      <c r="A135" s="22"/>
    </row>
    <row r="136" spans="1:1">
      <c r="A136" s="22"/>
    </row>
    <row r="137" spans="1:1">
      <c r="A137" s="22"/>
    </row>
    <row r="138" spans="1:1">
      <c r="A138" s="22"/>
    </row>
    <row r="139" spans="1:1">
      <c r="A139" s="22"/>
    </row>
    <row r="140" spans="1:1">
      <c r="A140" s="22"/>
    </row>
    <row r="141" spans="1:1">
      <c r="A141" s="22"/>
    </row>
    <row r="142" spans="1:1">
      <c r="A142" s="22"/>
    </row>
    <row r="143" spans="1:1">
      <c r="A143" s="22"/>
    </row>
    <row r="144" spans="1:1">
      <c r="A144" s="22"/>
    </row>
    <row r="145" spans="1:1">
      <c r="A145" s="22"/>
    </row>
    <row r="146" spans="1:1">
      <c r="A146" s="22"/>
    </row>
    <row r="147" spans="1:1">
      <c r="A147" s="22"/>
    </row>
    <row r="148" spans="1:1">
      <c r="A148" s="22"/>
    </row>
    <row r="149" spans="1:1">
      <c r="A149" s="22"/>
    </row>
    <row r="150" spans="1:1">
      <c r="A150" s="38"/>
    </row>
    <row r="151" spans="1:1">
      <c r="A151" s="38"/>
    </row>
    <row r="152" spans="1:1">
      <c r="A152" s="38"/>
    </row>
    <row r="153" spans="1:1">
      <c r="A153" s="38"/>
    </row>
    <row r="154" spans="1:1">
      <c r="A154" s="38"/>
    </row>
    <row r="155" spans="1:1">
      <c r="A155" s="38"/>
    </row>
    <row r="156" spans="1:1">
      <c r="A156" s="38"/>
    </row>
    <row r="157" spans="1:1">
      <c r="A157" s="38"/>
    </row>
    <row r="158" spans="1:1">
      <c r="A158" s="38"/>
    </row>
    <row r="159" spans="1:1">
      <c r="A159" s="38"/>
    </row>
    <row r="160" spans="1:1">
      <c r="A160" s="38"/>
    </row>
    <row r="161" spans="1:1">
      <c r="A161" s="38"/>
    </row>
    <row r="162" spans="1:1">
      <c r="A162" s="38"/>
    </row>
    <row r="163" spans="1:1">
      <c r="A163" s="38"/>
    </row>
    <row r="164" spans="1:1">
      <c r="A164" s="38"/>
    </row>
    <row r="165" spans="1:1">
      <c r="A165" s="38"/>
    </row>
    <row r="166" spans="1:1">
      <c r="A166" s="38"/>
    </row>
    <row r="167" spans="1:1">
      <c r="A167" s="38"/>
    </row>
    <row r="168" spans="1:1">
      <c r="A168" s="38"/>
    </row>
    <row r="169" spans="1:1">
      <c r="A169" s="38"/>
    </row>
    <row r="170" spans="1:1">
      <c r="A170" s="38"/>
    </row>
    <row r="171" spans="1:1">
      <c r="A171" s="38"/>
    </row>
    <row r="172" spans="1:1">
      <c r="A172" s="38"/>
    </row>
    <row r="173" spans="1:1">
      <c r="A173" s="38"/>
    </row>
    <row r="174" spans="1:1">
      <c r="A174" s="38"/>
    </row>
    <row r="175" spans="1:1">
      <c r="A175" s="38"/>
    </row>
    <row r="176" spans="1:1">
      <c r="A176" s="38"/>
    </row>
    <row r="177" spans="1:1">
      <c r="A177" s="38"/>
    </row>
    <row r="178" spans="1:1">
      <c r="A178" s="38"/>
    </row>
    <row r="179" spans="1:1">
      <c r="A179" s="38"/>
    </row>
    <row r="180" spans="1:1">
      <c r="A180" s="38"/>
    </row>
    <row r="181" spans="1:1">
      <c r="A181" s="38"/>
    </row>
    <row r="182" spans="1:1">
      <c r="A182" s="38"/>
    </row>
    <row r="183" spans="1:1">
      <c r="A183" s="38"/>
    </row>
    <row r="184" spans="1:1">
      <c r="A184" s="38"/>
    </row>
    <row r="185" spans="1:1">
      <c r="A185" s="38"/>
    </row>
    <row r="186" spans="1:1">
      <c r="A186" s="38"/>
    </row>
    <row r="187" spans="1:1">
      <c r="A187" s="38"/>
    </row>
    <row r="188" spans="1:1">
      <c r="A188" s="38"/>
    </row>
    <row r="189" spans="1:1">
      <c r="A189" s="38"/>
    </row>
    <row r="190" spans="1:1">
      <c r="A190" s="38"/>
    </row>
    <row r="191" spans="1:1">
      <c r="A191" s="38"/>
    </row>
    <row r="192" spans="1:1">
      <c r="A192" s="38"/>
    </row>
    <row r="193" spans="1:1">
      <c r="A193" s="38"/>
    </row>
    <row r="194" spans="1:1">
      <c r="A194" s="38"/>
    </row>
    <row r="195" spans="1:1">
      <c r="A195" s="38"/>
    </row>
    <row r="196" spans="1:1">
      <c r="A196" s="38"/>
    </row>
    <row r="197" spans="1:1">
      <c r="A197" s="38"/>
    </row>
    <row r="198" spans="1:1">
      <c r="A198" s="38"/>
    </row>
    <row r="199" spans="1:1">
      <c r="A199" s="38"/>
    </row>
    <row r="200" spans="1:1">
      <c r="A200" s="38"/>
    </row>
    <row r="201" spans="1:1">
      <c r="A201" s="38"/>
    </row>
    <row r="202" spans="1:1">
      <c r="A202" s="38"/>
    </row>
    <row r="203" spans="1:1">
      <c r="A203" s="38"/>
    </row>
    <row r="204" spans="1:1">
      <c r="A204" s="38"/>
    </row>
    <row r="205" spans="1:1">
      <c r="A205" s="38"/>
    </row>
    <row r="206" spans="1:1">
      <c r="A206" s="38"/>
    </row>
    <row r="207" spans="1:1">
      <c r="A207" s="38"/>
    </row>
    <row r="208" spans="1:1">
      <c r="A208" s="38"/>
    </row>
    <row r="209" spans="1:1">
      <c r="A209" s="38"/>
    </row>
    <row r="210" spans="1:1">
      <c r="A210" s="38"/>
    </row>
    <row r="211" spans="1:1">
      <c r="A211" s="38"/>
    </row>
    <row r="212" spans="1:1">
      <c r="A212" s="38"/>
    </row>
    <row r="213" spans="1:1">
      <c r="A213" s="38"/>
    </row>
    <row r="214" spans="1:1">
      <c r="A214" s="38"/>
    </row>
    <row r="215" spans="1:1">
      <c r="A215" s="38"/>
    </row>
    <row r="216" spans="1:1">
      <c r="A216" s="38"/>
    </row>
    <row r="217" spans="1:1">
      <c r="A217" s="38"/>
    </row>
    <row r="218" spans="1:1">
      <c r="A218" s="38"/>
    </row>
    <row r="219" spans="1:1">
      <c r="A219" s="38"/>
    </row>
    <row r="220" spans="1:1">
      <c r="A220" s="38"/>
    </row>
    <row r="221" spans="1:1">
      <c r="A221" s="38"/>
    </row>
    <row r="222" spans="1:1">
      <c r="A222" s="38"/>
    </row>
    <row r="223" spans="1:1">
      <c r="A223" s="38"/>
    </row>
    <row r="224" spans="1:1">
      <c r="A224" s="38"/>
    </row>
    <row r="225" spans="1:1">
      <c r="A225" s="38"/>
    </row>
    <row r="226" spans="1:1">
      <c r="A226" s="38"/>
    </row>
    <row r="227" spans="1:1">
      <c r="A227" s="38"/>
    </row>
    <row r="228" spans="1:1">
      <c r="A228" s="38"/>
    </row>
    <row r="229" spans="1:1">
      <c r="A229" s="38"/>
    </row>
    <row r="230" spans="1:1">
      <c r="A230" s="38"/>
    </row>
    <row r="231" spans="1:1">
      <c r="A231" s="38"/>
    </row>
    <row r="232" spans="1:1">
      <c r="A232" s="38"/>
    </row>
    <row r="233" spans="1:1">
      <c r="A233" s="38"/>
    </row>
    <row r="234" spans="1:1">
      <c r="A234" s="38"/>
    </row>
    <row r="235" spans="1:1">
      <c r="A235" s="38"/>
    </row>
    <row r="236" spans="1:1">
      <c r="A236" s="38"/>
    </row>
    <row r="237" spans="1:1">
      <c r="A237" s="38"/>
    </row>
    <row r="238" spans="1:1">
      <c r="A238" s="38"/>
    </row>
    <row r="239" spans="1:1">
      <c r="A239" s="38"/>
    </row>
    <row r="240" spans="1:1">
      <c r="A240" s="38"/>
    </row>
    <row r="241" spans="1:1">
      <c r="A241" s="38"/>
    </row>
    <row r="242" spans="1:1">
      <c r="A242" s="38"/>
    </row>
    <row r="243" spans="1:1">
      <c r="A243" s="38"/>
    </row>
    <row r="244" spans="1:1">
      <c r="A244" s="38"/>
    </row>
    <row r="245" spans="1:1">
      <c r="A245" s="38"/>
    </row>
    <row r="246" spans="1:1">
      <c r="A246" s="38"/>
    </row>
    <row r="247" spans="1:1">
      <c r="A247" s="38"/>
    </row>
    <row r="248" spans="1:1">
      <c r="A248" s="38"/>
    </row>
    <row r="249" spans="1:1">
      <c r="A249" s="38"/>
    </row>
    <row r="250" spans="1:1">
      <c r="A250" s="38"/>
    </row>
    <row r="251" spans="1:1">
      <c r="A251" s="38"/>
    </row>
    <row r="252" spans="1:1">
      <c r="A252" s="38"/>
    </row>
    <row r="253" spans="1:1">
      <c r="A253" s="38"/>
    </row>
    <row r="254" spans="1:1">
      <c r="A254" s="38"/>
    </row>
    <row r="255" spans="1:1">
      <c r="A255" s="38"/>
    </row>
    <row r="256" spans="1:1">
      <c r="A256" s="38"/>
    </row>
    <row r="257" spans="1:1">
      <c r="A257" s="38"/>
    </row>
    <row r="258" spans="1:1">
      <c r="A258" s="38"/>
    </row>
    <row r="259" spans="1:1">
      <c r="A259" s="38"/>
    </row>
    <row r="260" spans="1:1">
      <c r="A260" s="38"/>
    </row>
    <row r="261" spans="1:1">
      <c r="A261" s="38"/>
    </row>
    <row r="262" spans="1:1">
      <c r="A262" s="38"/>
    </row>
    <row r="263" spans="1:1">
      <c r="A263" s="38"/>
    </row>
    <row r="264" spans="1:1">
      <c r="A264" s="38"/>
    </row>
    <row r="265" spans="1:1">
      <c r="A265" s="38"/>
    </row>
    <row r="266" spans="1:1">
      <c r="A266" s="38"/>
    </row>
    <row r="267" spans="1:1">
      <c r="A267" s="38"/>
    </row>
    <row r="268" spans="1:1">
      <c r="A268" s="38"/>
    </row>
    <row r="269" spans="1:1">
      <c r="A269" s="38"/>
    </row>
    <row r="270" spans="1:1">
      <c r="A270" s="38"/>
    </row>
    <row r="271" spans="1:1">
      <c r="A271" s="38"/>
    </row>
    <row r="272" spans="1:1">
      <c r="A272" s="38"/>
    </row>
    <row r="273" spans="1:1">
      <c r="A273" s="38"/>
    </row>
    <row r="274" spans="1:1">
      <c r="A274" s="38"/>
    </row>
    <row r="275" spans="1:1">
      <c r="A275" s="38"/>
    </row>
    <row r="276" spans="1:1">
      <c r="A276" s="38"/>
    </row>
    <row r="277" spans="1:1">
      <c r="A277" s="38"/>
    </row>
    <row r="278" spans="1:1">
      <c r="A278" s="38"/>
    </row>
    <row r="279" spans="1:1">
      <c r="A279" s="38"/>
    </row>
    <row r="280" spans="1:1">
      <c r="A280" s="38"/>
    </row>
    <row r="281" spans="1:1">
      <c r="A281" s="38"/>
    </row>
    <row r="282" spans="1:1">
      <c r="A282" s="38"/>
    </row>
    <row r="283" spans="1:1">
      <c r="A283" s="38"/>
    </row>
    <row r="284" spans="1:1">
      <c r="A284" s="38"/>
    </row>
    <row r="285" spans="1:1">
      <c r="A285" s="38"/>
    </row>
    <row r="286" spans="1:1">
      <c r="A286" s="38"/>
    </row>
    <row r="287" spans="1:1">
      <c r="A287" s="38"/>
    </row>
    <row r="288" spans="1:1">
      <c r="A288" s="38"/>
    </row>
    <row r="289" spans="1:1">
      <c r="A289" s="38"/>
    </row>
    <row r="290" spans="1:1">
      <c r="A290" s="38"/>
    </row>
    <row r="291" spans="1:1">
      <c r="A291" s="38"/>
    </row>
    <row r="292" spans="1:1">
      <c r="A292" s="38"/>
    </row>
    <row r="293" spans="1:1">
      <c r="A293" s="38"/>
    </row>
    <row r="294" spans="1:1">
      <c r="A294" s="38"/>
    </row>
    <row r="295" spans="1:1">
      <c r="A295" s="38"/>
    </row>
    <row r="296" spans="1:1">
      <c r="A296" s="38"/>
    </row>
    <row r="297" spans="1:1">
      <c r="A297" s="38"/>
    </row>
    <row r="298" spans="1:1">
      <c r="A298" s="38"/>
    </row>
    <row r="299" spans="1:1">
      <c r="A299" s="38"/>
    </row>
    <row r="300" spans="1:1">
      <c r="A300" s="38"/>
    </row>
    <row r="301" spans="1:1">
      <c r="A301" s="38"/>
    </row>
    <row r="302" spans="1:1">
      <c r="A302" s="38"/>
    </row>
    <row r="303" spans="1:1">
      <c r="A303" s="38"/>
    </row>
    <row r="304" spans="1:1">
      <c r="A304" s="38"/>
    </row>
    <row r="305" spans="1:1">
      <c r="A305" s="38"/>
    </row>
    <row r="306" spans="1:1">
      <c r="A306" s="38"/>
    </row>
    <row r="307" spans="1:1">
      <c r="A307" s="38"/>
    </row>
    <row r="308" spans="1:1">
      <c r="A308" s="38"/>
    </row>
    <row r="309" spans="1:1">
      <c r="A309" s="38"/>
    </row>
    <row r="310" spans="1:1">
      <c r="A310" s="38"/>
    </row>
    <row r="311" spans="1:1">
      <c r="A311" s="38"/>
    </row>
    <row r="312" spans="1:1">
      <c r="A312" s="38"/>
    </row>
    <row r="313" spans="1:1">
      <c r="A313" s="38"/>
    </row>
    <row r="314" spans="1:1">
      <c r="A314" s="38"/>
    </row>
    <row r="315" spans="1:1">
      <c r="A315" s="38"/>
    </row>
    <row r="316" spans="1:1">
      <c r="A316" s="38"/>
    </row>
  </sheetData>
  <mergeCells count="13">
    <mergeCell ref="C90:D90"/>
    <mergeCell ref="C91:D91"/>
    <mergeCell ref="A74:I74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7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K184"/>
  <sheetViews>
    <sheetView zoomScale="75" zoomScaleNormal="75" zoomScaleSheetLayoutView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O12" sqref="O12"/>
    </sheetView>
  </sheetViews>
  <sheetFormatPr defaultRowHeight="18.75"/>
  <cols>
    <col min="1" max="1" width="58.28515625" style="33" customWidth="1"/>
    <col min="2" max="2" width="6.140625" style="36" customWidth="1"/>
    <col min="3" max="3" width="14.7109375" style="36" customWidth="1"/>
    <col min="4" max="4" width="15.42578125" style="36" customWidth="1"/>
    <col min="5" max="5" width="14.42578125" style="36" customWidth="1"/>
    <col min="6" max="6" width="14" style="36" customWidth="1"/>
    <col min="7" max="7" width="14.42578125" style="36" customWidth="1"/>
    <col min="8" max="8" width="13.85546875" style="36" customWidth="1"/>
    <col min="9" max="9" width="10" style="33" customWidth="1"/>
    <col min="10" max="10" width="9.5703125" style="33" customWidth="1"/>
    <col min="11" max="16384" width="9.140625" style="33"/>
  </cols>
  <sheetData>
    <row r="1" spans="1:11" ht="45" customHeight="1">
      <c r="A1" s="594" t="s">
        <v>109</v>
      </c>
      <c r="B1" s="594"/>
      <c r="C1" s="594"/>
      <c r="D1" s="594"/>
      <c r="E1" s="594"/>
      <c r="F1" s="594"/>
      <c r="G1" s="594"/>
      <c r="H1" s="594"/>
    </row>
    <row r="2" spans="1:11" ht="50.25" customHeight="1">
      <c r="A2" s="562" t="s">
        <v>194</v>
      </c>
      <c r="B2" s="595" t="s">
        <v>8</v>
      </c>
      <c r="C2" s="563" t="s">
        <v>462</v>
      </c>
      <c r="D2" s="563"/>
      <c r="E2" s="596" t="s">
        <v>463</v>
      </c>
      <c r="F2" s="597"/>
      <c r="G2" s="597"/>
      <c r="H2" s="598"/>
    </row>
    <row r="3" spans="1:11" ht="55.5" customHeight="1">
      <c r="A3" s="562"/>
      <c r="B3" s="595"/>
      <c r="C3" s="44" t="s">
        <v>910</v>
      </c>
      <c r="D3" s="6" t="s">
        <v>911</v>
      </c>
      <c r="E3" s="44" t="s">
        <v>908</v>
      </c>
      <c r="F3" s="44" t="s">
        <v>909</v>
      </c>
      <c r="G3" s="254" t="s">
        <v>189</v>
      </c>
      <c r="H3" s="254" t="s">
        <v>190</v>
      </c>
    </row>
    <row r="4" spans="1:11" ht="11.25" customHeight="1">
      <c r="A4" s="101">
        <v>1</v>
      </c>
      <c r="B4" s="100">
        <v>2</v>
      </c>
      <c r="C4" s="426">
        <v>3</v>
      </c>
      <c r="D4" s="426">
        <v>4</v>
      </c>
      <c r="E4" s="426">
        <v>5</v>
      </c>
      <c r="F4" s="524">
        <v>6</v>
      </c>
      <c r="G4" s="101">
        <v>7</v>
      </c>
      <c r="H4" s="100">
        <v>8</v>
      </c>
    </row>
    <row r="5" spans="1:11" ht="28.5" customHeight="1">
      <c r="A5" s="599" t="s">
        <v>105</v>
      </c>
      <c r="B5" s="599"/>
      <c r="C5" s="599"/>
      <c r="D5" s="599"/>
      <c r="E5" s="599"/>
      <c r="F5" s="599"/>
      <c r="G5" s="599"/>
      <c r="H5" s="599"/>
    </row>
    <row r="6" spans="1:11" ht="56.25" customHeight="1">
      <c r="A6" s="34" t="s">
        <v>44</v>
      </c>
      <c r="B6" s="82">
        <v>2000</v>
      </c>
      <c r="C6" s="74">
        <v>-296</v>
      </c>
      <c r="D6" s="74">
        <v>179</v>
      </c>
      <c r="E6" s="74">
        <v>112</v>
      </c>
      <c r="F6" s="74">
        <v>179</v>
      </c>
      <c r="G6" s="77">
        <f>F6-E6</f>
        <v>67</v>
      </c>
      <c r="H6" s="177">
        <f>F6/E6*100</f>
        <v>159.82142857142858</v>
      </c>
    </row>
    <row r="7" spans="1:11" ht="28.5" customHeight="1">
      <c r="A7" s="34" t="s">
        <v>256</v>
      </c>
      <c r="B7" s="82">
        <v>2010</v>
      </c>
      <c r="C7" s="74">
        <v>-84</v>
      </c>
      <c r="D7" s="74">
        <v>-160</v>
      </c>
      <c r="E7" s="74" t="s">
        <v>483</v>
      </c>
      <c r="F7" s="74">
        <v>-160</v>
      </c>
      <c r="G7" s="77"/>
      <c r="H7" s="177" t="e">
        <f t="shared" ref="H7:H30" si="0">F7/E7*100</f>
        <v>#VALUE!</v>
      </c>
    </row>
    <row r="8" spans="1:11" ht="24" customHeight="1">
      <c r="A8" s="7" t="s">
        <v>129</v>
      </c>
      <c r="B8" s="82">
        <v>2020</v>
      </c>
      <c r="C8" s="74" t="s">
        <v>241</v>
      </c>
      <c r="D8" s="74" t="str">
        <f t="shared" ref="D8:D13" si="1">F8</f>
        <v>(    )</v>
      </c>
      <c r="E8" s="74" t="s">
        <v>241</v>
      </c>
      <c r="F8" s="74" t="s">
        <v>241</v>
      </c>
      <c r="G8" s="77" t="e">
        <f>F8-E8</f>
        <v>#VALUE!</v>
      </c>
      <c r="H8" s="177" t="e">
        <f t="shared" si="0"/>
        <v>#VALUE!</v>
      </c>
    </row>
    <row r="9" spans="1:11" s="35" customFormat="1" ht="22.5" customHeight="1">
      <c r="A9" s="34" t="s">
        <v>55</v>
      </c>
      <c r="B9" s="82">
        <v>2030</v>
      </c>
      <c r="C9" s="74" t="s">
        <v>241</v>
      </c>
      <c r="D9" s="74" t="str">
        <f t="shared" si="1"/>
        <v>(    )</v>
      </c>
      <c r="E9" s="74" t="s">
        <v>241</v>
      </c>
      <c r="F9" s="74" t="s">
        <v>241</v>
      </c>
      <c r="G9" s="77"/>
      <c r="H9" s="177" t="e">
        <f t="shared" si="0"/>
        <v>#VALUE!</v>
      </c>
      <c r="K9" s="33"/>
    </row>
    <row r="10" spans="1:11" ht="18" customHeight="1">
      <c r="A10" s="159" t="s">
        <v>91</v>
      </c>
      <c r="B10" s="200">
        <v>2031</v>
      </c>
      <c r="C10" s="160" t="s">
        <v>241</v>
      </c>
      <c r="D10" s="160" t="s">
        <v>241</v>
      </c>
      <c r="E10" s="160" t="s">
        <v>241</v>
      </c>
      <c r="F10" s="160" t="s">
        <v>241</v>
      </c>
      <c r="G10" s="161"/>
      <c r="H10" s="177" t="e">
        <f t="shared" si="0"/>
        <v>#VALUE!</v>
      </c>
    </row>
    <row r="11" spans="1:11" ht="23.25" customHeight="1">
      <c r="A11" s="34" t="s">
        <v>15</v>
      </c>
      <c r="B11" s="82">
        <v>2040</v>
      </c>
      <c r="C11" s="74" t="s">
        <v>241</v>
      </c>
      <c r="D11" s="74" t="str">
        <f t="shared" si="1"/>
        <v>(    )</v>
      </c>
      <c r="E11" s="74" t="s">
        <v>241</v>
      </c>
      <c r="F11" s="74" t="s">
        <v>241</v>
      </c>
      <c r="G11" s="77"/>
      <c r="H11" s="177" t="e">
        <f t="shared" si="0"/>
        <v>#VALUE!</v>
      </c>
    </row>
    <row r="12" spans="1:11" ht="23.25" customHeight="1">
      <c r="A12" s="34" t="s">
        <v>381</v>
      </c>
      <c r="B12" s="82">
        <v>2050</v>
      </c>
      <c r="C12" s="74" t="s">
        <v>241</v>
      </c>
      <c r="D12" s="74" t="str">
        <f t="shared" si="1"/>
        <v>(    )</v>
      </c>
      <c r="E12" s="74" t="s">
        <v>241</v>
      </c>
      <c r="F12" s="74" t="s">
        <v>241</v>
      </c>
      <c r="G12" s="77"/>
      <c r="H12" s="177" t="e">
        <f t="shared" si="0"/>
        <v>#VALUE!</v>
      </c>
    </row>
    <row r="13" spans="1:11" ht="22.5" customHeight="1">
      <c r="A13" s="34" t="s">
        <v>382</v>
      </c>
      <c r="B13" s="82">
        <v>2060</v>
      </c>
      <c r="C13" s="74" t="s">
        <v>241</v>
      </c>
      <c r="D13" s="74" t="str">
        <f t="shared" si="1"/>
        <v>(    )</v>
      </c>
      <c r="E13" s="74" t="s">
        <v>241</v>
      </c>
      <c r="F13" s="74" t="s">
        <v>241</v>
      </c>
      <c r="G13" s="77"/>
      <c r="H13" s="177" t="e">
        <f t="shared" si="0"/>
        <v>#VALUE!</v>
      </c>
    </row>
    <row r="14" spans="1:11" ht="43.5" customHeight="1">
      <c r="A14" s="188" t="s">
        <v>45</v>
      </c>
      <c r="B14" s="189">
        <v>2070</v>
      </c>
      <c r="C14" s="77">
        <f>SUM(C6,C7,C8,C9,C11,C12,C13)+'1. Фін результат'!C70</f>
        <v>179</v>
      </c>
      <c r="D14" s="77">
        <f>SUM(D6,D7,D8,D9,D11,D12,D13)+'1. Фін результат'!D70</f>
        <v>1083</v>
      </c>
      <c r="E14" s="77">
        <f>SUM(E6,E7,E8,E9,E11,E12,E13)+'1. Фін результат'!E70</f>
        <v>124</v>
      </c>
      <c r="F14" s="77">
        <f>SUM(F6,F7,F8,F9,F11,F12,F13)+'1. Фін результат'!F70</f>
        <v>1083</v>
      </c>
      <c r="G14" s="77">
        <f>F14-E14</f>
        <v>959</v>
      </c>
      <c r="H14" s="177">
        <f t="shared" si="0"/>
        <v>873.38709677419365</v>
      </c>
    </row>
    <row r="15" spans="1:11" ht="45.75" customHeight="1">
      <c r="A15" s="599" t="s">
        <v>106</v>
      </c>
      <c r="B15" s="599"/>
      <c r="C15" s="599"/>
      <c r="D15" s="599"/>
      <c r="E15" s="599"/>
      <c r="F15" s="599"/>
      <c r="G15" s="599"/>
      <c r="H15" s="599"/>
    </row>
    <row r="16" spans="1:11" ht="30.75" customHeight="1">
      <c r="A16" s="34" t="s">
        <v>256</v>
      </c>
      <c r="B16" s="82">
        <v>2100</v>
      </c>
      <c r="C16" s="74">
        <v>84</v>
      </c>
      <c r="D16" s="74">
        <v>160</v>
      </c>
      <c r="E16" s="74"/>
      <c r="F16" s="74">
        <v>160</v>
      </c>
      <c r="G16" s="77">
        <f>F16-E16</f>
        <v>160</v>
      </c>
      <c r="H16" s="177" t="e">
        <f t="shared" si="0"/>
        <v>#DIV/0!</v>
      </c>
    </row>
    <row r="17" spans="1:11" s="35" customFormat="1" ht="27" customHeight="1">
      <c r="A17" s="34" t="s">
        <v>108</v>
      </c>
      <c r="B17" s="101">
        <v>2110</v>
      </c>
      <c r="C17" s="74">
        <v>211</v>
      </c>
      <c r="D17" s="74">
        <v>471</v>
      </c>
      <c r="E17" s="74">
        <v>4</v>
      </c>
      <c r="F17" s="74">
        <v>471</v>
      </c>
      <c r="G17" s="77">
        <f>F17-E17</f>
        <v>467</v>
      </c>
      <c r="H17" s="177">
        <f t="shared" si="0"/>
        <v>11775</v>
      </c>
      <c r="K17" s="33"/>
    </row>
    <row r="18" spans="1:11" ht="57" customHeight="1">
      <c r="A18" s="34" t="s">
        <v>232</v>
      </c>
      <c r="B18" s="101">
        <v>2120</v>
      </c>
      <c r="C18" s="74">
        <v>5857</v>
      </c>
      <c r="D18" s="74">
        <v>5899</v>
      </c>
      <c r="E18" s="74">
        <v>6328</v>
      </c>
      <c r="F18" s="74">
        <v>5899</v>
      </c>
      <c r="G18" s="77">
        <f>F18-E18</f>
        <v>-429</v>
      </c>
      <c r="H18" s="177">
        <f t="shared" si="0"/>
        <v>93.220606826801529</v>
      </c>
    </row>
    <row r="19" spans="1:11" ht="60" customHeight="1">
      <c r="A19" s="34" t="s">
        <v>233</v>
      </c>
      <c r="B19" s="101">
        <v>2130</v>
      </c>
      <c r="C19" s="74" t="s">
        <v>241</v>
      </c>
      <c r="D19" s="74" t="str">
        <f>F19</f>
        <v>(    )</v>
      </c>
      <c r="E19" s="74" t="s">
        <v>241</v>
      </c>
      <c r="F19" s="74" t="s">
        <v>241</v>
      </c>
      <c r="G19" s="77"/>
      <c r="H19" s="177" t="e">
        <f t="shared" si="0"/>
        <v>#VALUE!</v>
      </c>
    </row>
    <row r="20" spans="1:11" s="37" customFormat="1" ht="60" customHeight="1">
      <c r="A20" s="45" t="s">
        <v>173</v>
      </c>
      <c r="B20" s="102">
        <v>2140</v>
      </c>
      <c r="C20" s="77">
        <f>SUM(C21:C25,C28,C29)</f>
        <v>4444</v>
      </c>
      <c r="D20" s="77">
        <f>SUM(D21:D25,D28,D29)</f>
        <v>4292</v>
      </c>
      <c r="E20" s="77">
        <f>SUM(E21:E25)+SUM(E27:E29)</f>
        <v>4976</v>
      </c>
      <c r="F20" s="77">
        <f>SUM(F21:F25)+SUM(F27:F29)</f>
        <v>4292</v>
      </c>
      <c r="G20" s="77">
        <f t="shared" ref="G20:G31" si="2">F20-E20</f>
        <v>-684</v>
      </c>
      <c r="H20" s="177">
        <f t="shared" si="0"/>
        <v>86.254019292604497</v>
      </c>
      <c r="I20" s="33"/>
      <c r="K20" s="33"/>
    </row>
    <row r="21" spans="1:11" ht="27" customHeight="1">
      <c r="A21" s="34" t="s">
        <v>65</v>
      </c>
      <c r="B21" s="101">
        <v>2141</v>
      </c>
      <c r="C21" s="74"/>
      <c r="D21" s="74"/>
      <c r="E21" s="74"/>
      <c r="F21" s="74"/>
      <c r="G21" s="77">
        <f t="shared" si="2"/>
        <v>0</v>
      </c>
      <c r="H21" s="177" t="e">
        <f t="shared" si="0"/>
        <v>#DIV/0!</v>
      </c>
    </row>
    <row r="22" spans="1:11" ht="24.75" customHeight="1">
      <c r="A22" s="34" t="s">
        <v>79</v>
      </c>
      <c r="B22" s="101">
        <v>2142</v>
      </c>
      <c r="C22" s="74"/>
      <c r="D22" s="74"/>
      <c r="E22" s="74"/>
      <c r="F22" s="74"/>
      <c r="G22" s="77">
        <f t="shared" si="2"/>
        <v>0</v>
      </c>
      <c r="H22" s="177" t="e">
        <f t="shared" si="0"/>
        <v>#DIV/0!</v>
      </c>
    </row>
    <row r="23" spans="1:11" ht="24.75" customHeight="1">
      <c r="A23" s="34" t="s">
        <v>74</v>
      </c>
      <c r="B23" s="101">
        <v>2143</v>
      </c>
      <c r="C23" s="74"/>
      <c r="D23" s="74"/>
      <c r="E23" s="74"/>
      <c r="F23" s="74"/>
      <c r="G23" s="77">
        <f t="shared" si="2"/>
        <v>0</v>
      </c>
      <c r="H23" s="177" t="e">
        <f t="shared" si="0"/>
        <v>#DIV/0!</v>
      </c>
    </row>
    <row r="24" spans="1:11" ht="24.75" customHeight="1">
      <c r="A24" s="34" t="s">
        <v>63</v>
      </c>
      <c r="B24" s="101">
        <v>2144</v>
      </c>
      <c r="C24" s="74">
        <v>4046</v>
      </c>
      <c r="D24" s="74">
        <v>3942</v>
      </c>
      <c r="E24" s="74">
        <v>4540</v>
      </c>
      <c r="F24" s="74">
        <v>3942</v>
      </c>
      <c r="G24" s="77">
        <f t="shared" si="2"/>
        <v>-598</v>
      </c>
      <c r="H24" s="177">
        <f t="shared" si="0"/>
        <v>86.828193832599126</v>
      </c>
    </row>
    <row r="25" spans="1:11" s="35" customFormat="1" ht="28.5" customHeight="1">
      <c r="A25" s="34" t="s">
        <v>120</v>
      </c>
      <c r="B25" s="101">
        <v>2145</v>
      </c>
      <c r="C25" s="77">
        <f>SUM(C26:C27)</f>
        <v>0</v>
      </c>
      <c r="D25" s="77">
        <f>SUM(D26:D27)</f>
        <v>0</v>
      </c>
      <c r="E25" s="77">
        <f>SUM(E26:E27)</f>
        <v>0</v>
      </c>
      <c r="F25" s="77">
        <f>SUM(F26:F27)</f>
        <v>0</v>
      </c>
      <c r="G25" s="77">
        <f t="shared" si="2"/>
        <v>0</v>
      </c>
      <c r="H25" s="177" t="e">
        <f t="shared" si="0"/>
        <v>#DIV/0!</v>
      </c>
      <c r="K25" s="33"/>
    </row>
    <row r="26" spans="1:11" ht="47.25" customHeight="1">
      <c r="A26" s="159" t="s">
        <v>92</v>
      </c>
      <c r="B26" s="201" t="s">
        <v>151</v>
      </c>
      <c r="C26" s="160"/>
      <c r="D26" s="160"/>
      <c r="E26" s="160"/>
      <c r="F26" s="160"/>
      <c r="G26" s="161">
        <f t="shared" si="2"/>
        <v>0</v>
      </c>
      <c r="H26" s="177" t="e">
        <f t="shared" si="0"/>
        <v>#DIV/0!</v>
      </c>
    </row>
    <row r="27" spans="1:11" ht="21.75" customHeight="1">
      <c r="A27" s="159" t="s">
        <v>16</v>
      </c>
      <c r="B27" s="201" t="s">
        <v>152</v>
      </c>
      <c r="C27" s="160"/>
      <c r="D27" s="160"/>
      <c r="E27" s="160"/>
      <c r="F27" s="160"/>
      <c r="G27" s="161">
        <f t="shared" si="2"/>
        <v>0</v>
      </c>
      <c r="H27" s="177" t="e">
        <f t="shared" si="0"/>
        <v>#DIV/0!</v>
      </c>
    </row>
    <row r="28" spans="1:11" s="35" customFormat="1" ht="36" customHeight="1">
      <c r="A28" s="34" t="s">
        <v>516</v>
      </c>
      <c r="B28" s="101">
        <v>2146</v>
      </c>
      <c r="C28" s="74">
        <v>57</v>
      </c>
      <c r="D28" s="74">
        <v>19</v>
      </c>
      <c r="E28" s="74">
        <v>56</v>
      </c>
      <c r="F28" s="74">
        <v>19</v>
      </c>
      <c r="G28" s="77">
        <f t="shared" si="2"/>
        <v>-37</v>
      </c>
      <c r="H28" s="177">
        <f t="shared" si="0"/>
        <v>33.928571428571431</v>
      </c>
      <c r="K28" s="33"/>
    </row>
    <row r="29" spans="1:11" ht="27" customHeight="1">
      <c r="A29" s="34" t="s">
        <v>517</v>
      </c>
      <c r="B29" s="101">
        <v>2147</v>
      </c>
      <c r="C29" s="74">
        <v>341</v>
      </c>
      <c r="D29" s="74">
        <v>331</v>
      </c>
      <c r="E29" s="74">
        <v>380</v>
      </c>
      <c r="F29" s="74">
        <v>331</v>
      </c>
      <c r="G29" s="77">
        <f t="shared" si="2"/>
        <v>-49</v>
      </c>
      <c r="H29" s="177">
        <f t="shared" si="0"/>
        <v>87.10526315789474</v>
      </c>
    </row>
    <row r="30" spans="1:11" s="35" customFormat="1" ht="42" customHeight="1">
      <c r="A30" s="34" t="s">
        <v>64</v>
      </c>
      <c r="B30" s="101">
        <v>2150</v>
      </c>
      <c r="C30" s="74">
        <v>4971</v>
      </c>
      <c r="D30" s="74">
        <v>4784</v>
      </c>
      <c r="E30" s="74">
        <v>5552</v>
      </c>
      <c r="F30" s="74">
        <v>4784</v>
      </c>
      <c r="G30" s="77">
        <f t="shared" si="2"/>
        <v>-768</v>
      </c>
      <c r="H30" s="177">
        <f t="shared" si="0"/>
        <v>86.1671469740634</v>
      </c>
      <c r="K30" s="33"/>
    </row>
    <row r="31" spans="1:11" s="35" customFormat="1" ht="36.75" customHeight="1">
      <c r="A31" s="181" t="s">
        <v>181</v>
      </c>
      <c r="B31" s="190">
        <v>2200</v>
      </c>
      <c r="C31" s="77">
        <f>SUM(C16,C17:C19,C20,C30)</f>
        <v>15567</v>
      </c>
      <c r="D31" s="77">
        <f>SUM(D16,D17:D19,D20,D30)</f>
        <v>15606</v>
      </c>
      <c r="E31" s="77">
        <f>SUM(E16,E17:E19,E20,E30)</f>
        <v>16860</v>
      </c>
      <c r="F31" s="77">
        <f>SUM(F16,F17:F19,F20,F30)</f>
        <v>15606</v>
      </c>
      <c r="G31" s="77">
        <f t="shared" si="2"/>
        <v>-1254</v>
      </c>
      <c r="H31" s="177">
        <f>F31/E31*100</f>
        <v>92.562277580071168</v>
      </c>
      <c r="I31" s="33"/>
      <c r="K31" s="33"/>
    </row>
    <row r="32" spans="1:11" s="35" customFormat="1" ht="10.5" customHeight="1">
      <c r="A32" s="43"/>
      <c r="B32" s="36"/>
      <c r="C32" s="36"/>
      <c r="D32" s="36"/>
      <c r="E32" s="36"/>
      <c r="F32" s="36"/>
      <c r="G32" s="36"/>
      <c r="H32" s="36"/>
    </row>
    <row r="33" spans="1:10" s="2" customFormat="1" ht="33" customHeight="1">
      <c r="A33" s="257" t="str">
        <f>'Осн фін показн (кварт)'!A56</f>
        <v>Начальник КП БМР ЖЕК № 1</v>
      </c>
      <c r="B33" s="234"/>
      <c r="C33" s="592" t="s">
        <v>471</v>
      </c>
      <c r="D33" s="592"/>
      <c r="E33" s="86"/>
      <c r="F33" s="558" t="str">
        <f>'Осн фін показн (кварт)'!F56:H56</f>
        <v>О.І. Ящук</v>
      </c>
      <c r="G33" s="558"/>
      <c r="H33" s="558"/>
    </row>
    <row r="34" spans="1:10" s="1" customFormat="1" ht="18.75" customHeight="1">
      <c r="A34" s="103" t="s">
        <v>225</v>
      </c>
      <c r="B34" s="104"/>
      <c r="C34" s="593" t="s">
        <v>472</v>
      </c>
      <c r="D34" s="593"/>
      <c r="E34" s="104"/>
      <c r="F34" s="587" t="s">
        <v>77</v>
      </c>
      <c r="G34" s="587"/>
      <c r="H34" s="587"/>
    </row>
    <row r="35" spans="1:10" s="36" customFormat="1">
      <c r="A35" s="41"/>
      <c r="I35" s="33"/>
      <c r="J35" s="33"/>
    </row>
    <row r="36" spans="1:10" s="36" customFormat="1">
      <c r="A36" s="41"/>
      <c r="I36" s="33"/>
      <c r="J36" s="33"/>
    </row>
    <row r="37" spans="1:10" s="36" customFormat="1">
      <c r="A37" s="41"/>
      <c r="I37" s="33"/>
      <c r="J37" s="33"/>
    </row>
    <row r="38" spans="1:10" s="36" customFormat="1">
      <c r="A38" s="41"/>
      <c r="I38" s="33"/>
      <c r="J38" s="33"/>
    </row>
    <row r="39" spans="1:10" s="36" customFormat="1">
      <c r="A39" s="41"/>
      <c r="I39" s="33"/>
      <c r="J39" s="33"/>
    </row>
    <row r="40" spans="1:10" s="36" customFormat="1">
      <c r="A40" s="41"/>
      <c r="I40" s="33"/>
      <c r="J40" s="33"/>
    </row>
    <row r="41" spans="1:10" s="36" customFormat="1">
      <c r="A41" s="41"/>
      <c r="I41" s="33"/>
      <c r="J41" s="33"/>
    </row>
    <row r="42" spans="1:10" s="36" customFormat="1">
      <c r="A42" s="41"/>
      <c r="I42" s="33"/>
      <c r="J42" s="33"/>
    </row>
    <row r="43" spans="1:10" s="36" customFormat="1">
      <c r="A43" s="41"/>
      <c r="I43" s="33"/>
      <c r="J43" s="33"/>
    </row>
    <row r="44" spans="1:10" s="36" customFormat="1">
      <c r="A44" s="41"/>
      <c r="I44" s="33"/>
      <c r="J44" s="33"/>
    </row>
    <row r="45" spans="1:10" s="36" customFormat="1">
      <c r="A45" s="41"/>
      <c r="I45" s="33"/>
      <c r="J45" s="33"/>
    </row>
    <row r="46" spans="1:10" s="36" customFormat="1">
      <c r="A46" s="41"/>
      <c r="I46" s="33"/>
      <c r="J46" s="33"/>
    </row>
    <row r="47" spans="1:10" s="36" customFormat="1">
      <c r="A47" s="41"/>
      <c r="I47" s="33"/>
      <c r="J47" s="33"/>
    </row>
    <row r="48" spans="1:10" s="36" customFormat="1">
      <c r="A48" s="41"/>
      <c r="I48" s="33"/>
      <c r="J48" s="33"/>
    </row>
    <row r="49" spans="1:10" s="36" customFormat="1">
      <c r="A49" s="41"/>
      <c r="I49" s="33"/>
      <c r="J49" s="33"/>
    </row>
    <row r="50" spans="1:10" s="36" customFormat="1">
      <c r="A50" s="41"/>
      <c r="I50" s="33"/>
      <c r="J50" s="33"/>
    </row>
    <row r="51" spans="1:10" s="36" customFormat="1">
      <c r="A51" s="41"/>
      <c r="I51" s="33"/>
      <c r="J51" s="33"/>
    </row>
    <row r="52" spans="1:10" s="36" customFormat="1">
      <c r="A52" s="41"/>
      <c r="I52" s="33"/>
      <c r="J52" s="33"/>
    </row>
    <row r="53" spans="1:10" s="36" customFormat="1">
      <c r="A53" s="41"/>
      <c r="I53" s="33"/>
      <c r="J53" s="33"/>
    </row>
    <row r="54" spans="1:10" s="36" customFormat="1">
      <c r="A54" s="41"/>
      <c r="I54" s="33"/>
      <c r="J54" s="33"/>
    </row>
    <row r="55" spans="1:10" s="36" customFormat="1">
      <c r="A55" s="41"/>
      <c r="I55" s="33"/>
      <c r="J55" s="33"/>
    </row>
    <row r="56" spans="1:10" s="36" customFormat="1">
      <c r="A56" s="41"/>
      <c r="I56" s="33"/>
      <c r="J56" s="33"/>
    </row>
    <row r="57" spans="1:10" s="36" customFormat="1">
      <c r="A57" s="41"/>
      <c r="I57" s="33"/>
      <c r="J57" s="33"/>
    </row>
    <row r="58" spans="1:10" s="36" customFormat="1">
      <c r="A58" s="41"/>
      <c r="I58" s="33"/>
      <c r="J58" s="33"/>
    </row>
    <row r="59" spans="1:10" s="36" customFormat="1">
      <c r="A59" s="41"/>
      <c r="I59" s="33"/>
      <c r="J59" s="33"/>
    </row>
    <row r="60" spans="1:10" s="36" customFormat="1">
      <c r="A60" s="41"/>
      <c r="I60" s="33"/>
      <c r="J60" s="33"/>
    </row>
    <row r="61" spans="1:10" s="36" customFormat="1">
      <c r="A61" s="41"/>
      <c r="I61" s="33"/>
      <c r="J61" s="33"/>
    </row>
    <row r="62" spans="1:10" s="36" customFormat="1">
      <c r="A62" s="41"/>
      <c r="I62" s="33"/>
      <c r="J62" s="33"/>
    </row>
    <row r="63" spans="1:10" s="36" customFormat="1">
      <c r="A63" s="41"/>
      <c r="I63" s="33"/>
      <c r="J63" s="33"/>
    </row>
    <row r="64" spans="1:10" s="36" customFormat="1">
      <c r="A64" s="41"/>
      <c r="I64" s="33"/>
      <c r="J64" s="33"/>
    </row>
    <row r="65" spans="1:10" s="36" customFormat="1">
      <c r="A65" s="41"/>
      <c r="I65" s="33"/>
      <c r="J65" s="33"/>
    </row>
    <row r="66" spans="1:10" s="36" customFormat="1">
      <c r="A66" s="41"/>
      <c r="I66" s="33"/>
      <c r="J66" s="33"/>
    </row>
    <row r="67" spans="1:10" s="36" customFormat="1">
      <c r="A67" s="41"/>
      <c r="I67" s="33"/>
      <c r="J67" s="33"/>
    </row>
    <row r="68" spans="1:10" s="36" customFormat="1">
      <c r="A68" s="41"/>
      <c r="I68" s="33"/>
      <c r="J68" s="33"/>
    </row>
    <row r="69" spans="1:10" s="36" customFormat="1">
      <c r="A69" s="41"/>
      <c r="I69" s="33"/>
      <c r="J69" s="33"/>
    </row>
    <row r="70" spans="1:10" s="36" customFormat="1">
      <c r="A70" s="41"/>
      <c r="I70" s="33"/>
      <c r="J70" s="33"/>
    </row>
    <row r="71" spans="1:10" s="36" customFormat="1">
      <c r="A71" s="41"/>
      <c r="I71" s="33"/>
      <c r="J71" s="33"/>
    </row>
    <row r="72" spans="1:10" s="36" customFormat="1">
      <c r="A72" s="41"/>
      <c r="I72" s="33"/>
      <c r="J72" s="33"/>
    </row>
    <row r="73" spans="1:10" s="36" customFormat="1">
      <c r="A73" s="41"/>
      <c r="I73" s="33"/>
      <c r="J73" s="33"/>
    </row>
    <row r="74" spans="1:10" s="36" customFormat="1">
      <c r="A74" s="41"/>
      <c r="I74" s="33"/>
      <c r="J74" s="33"/>
    </row>
    <row r="75" spans="1:10" s="36" customFormat="1">
      <c r="A75" s="41"/>
      <c r="I75" s="33"/>
      <c r="J75" s="33"/>
    </row>
    <row r="76" spans="1:10" s="36" customFormat="1">
      <c r="A76" s="41"/>
      <c r="I76" s="33"/>
      <c r="J76" s="33"/>
    </row>
    <row r="77" spans="1:10" s="36" customFormat="1">
      <c r="A77" s="41"/>
      <c r="I77" s="33"/>
      <c r="J77" s="33"/>
    </row>
    <row r="78" spans="1:10" s="36" customFormat="1">
      <c r="A78" s="41"/>
      <c r="I78" s="33"/>
      <c r="J78" s="33"/>
    </row>
    <row r="79" spans="1:10" s="36" customFormat="1">
      <c r="A79" s="41"/>
      <c r="I79" s="33"/>
      <c r="J79" s="33"/>
    </row>
    <row r="80" spans="1:10" s="36" customFormat="1">
      <c r="A80" s="41"/>
      <c r="I80" s="33"/>
      <c r="J80" s="33"/>
    </row>
    <row r="81" spans="1:10" s="36" customFormat="1">
      <c r="A81" s="41"/>
      <c r="I81" s="33"/>
      <c r="J81" s="33"/>
    </row>
    <row r="82" spans="1:10" s="36" customFormat="1">
      <c r="A82" s="41"/>
      <c r="I82" s="33"/>
      <c r="J82" s="33"/>
    </row>
    <row r="83" spans="1:10" s="36" customFormat="1">
      <c r="A83" s="41"/>
      <c r="I83" s="33"/>
      <c r="J83" s="33"/>
    </row>
    <row r="84" spans="1:10" s="36" customFormat="1">
      <c r="A84" s="41"/>
      <c r="I84" s="33"/>
      <c r="J84" s="33"/>
    </row>
    <row r="85" spans="1:10" s="36" customFormat="1">
      <c r="A85" s="41"/>
      <c r="I85" s="33"/>
      <c r="J85" s="33"/>
    </row>
    <row r="86" spans="1:10" s="36" customFormat="1">
      <c r="A86" s="41"/>
      <c r="I86" s="33"/>
      <c r="J86" s="33"/>
    </row>
    <row r="87" spans="1:10" s="36" customFormat="1">
      <c r="A87" s="41"/>
      <c r="I87" s="33"/>
      <c r="J87" s="33"/>
    </row>
    <row r="88" spans="1:10" s="36" customFormat="1">
      <c r="A88" s="41"/>
      <c r="I88" s="33"/>
      <c r="J88" s="33"/>
    </row>
    <row r="89" spans="1:10" s="36" customFormat="1">
      <c r="A89" s="41"/>
      <c r="I89" s="33"/>
      <c r="J89" s="33"/>
    </row>
    <row r="90" spans="1:10" s="36" customFormat="1">
      <c r="A90" s="41"/>
      <c r="I90" s="33"/>
      <c r="J90" s="33"/>
    </row>
    <row r="91" spans="1:10" s="36" customFormat="1">
      <c r="A91" s="41"/>
      <c r="I91" s="33"/>
      <c r="J91" s="33"/>
    </row>
    <row r="92" spans="1:10" s="36" customFormat="1">
      <c r="A92" s="41"/>
      <c r="I92" s="33"/>
      <c r="J92" s="33"/>
    </row>
    <row r="93" spans="1:10" s="36" customFormat="1">
      <c r="A93" s="41"/>
      <c r="I93" s="33"/>
      <c r="J93" s="33"/>
    </row>
    <row r="94" spans="1:10" s="36" customFormat="1">
      <c r="A94" s="41"/>
      <c r="I94" s="33"/>
      <c r="J94" s="33"/>
    </row>
    <row r="95" spans="1:10" s="36" customFormat="1">
      <c r="A95" s="41"/>
      <c r="I95" s="33"/>
      <c r="J95" s="33"/>
    </row>
    <row r="96" spans="1:10" s="36" customFormat="1">
      <c r="A96" s="41"/>
      <c r="I96" s="33"/>
      <c r="J96" s="33"/>
    </row>
    <row r="97" spans="1:10" s="36" customFormat="1">
      <c r="A97" s="41"/>
      <c r="I97" s="33"/>
      <c r="J97" s="33"/>
    </row>
    <row r="98" spans="1:10" s="36" customFormat="1">
      <c r="A98" s="41"/>
      <c r="I98" s="33"/>
      <c r="J98" s="33"/>
    </row>
    <row r="99" spans="1:10" s="36" customFormat="1">
      <c r="A99" s="41"/>
      <c r="I99" s="33"/>
      <c r="J99" s="33"/>
    </row>
    <row r="100" spans="1:10" s="36" customFormat="1">
      <c r="A100" s="41"/>
      <c r="I100" s="33"/>
      <c r="J100" s="33"/>
    </row>
    <row r="101" spans="1:10" s="36" customFormat="1">
      <c r="A101" s="41"/>
      <c r="I101" s="33"/>
      <c r="J101" s="33"/>
    </row>
    <row r="102" spans="1:10" s="36" customFormat="1">
      <c r="A102" s="41"/>
      <c r="I102" s="33"/>
      <c r="J102" s="33"/>
    </row>
    <row r="103" spans="1:10" s="36" customFormat="1">
      <c r="A103" s="41"/>
      <c r="I103" s="33"/>
      <c r="J103" s="33"/>
    </row>
    <row r="104" spans="1:10" s="36" customFormat="1">
      <c r="A104" s="41"/>
      <c r="I104" s="33"/>
      <c r="J104" s="33"/>
    </row>
    <row r="105" spans="1:10" s="36" customFormat="1">
      <c r="A105" s="41"/>
      <c r="I105" s="33"/>
      <c r="J105" s="33"/>
    </row>
    <row r="106" spans="1:10" s="36" customFormat="1">
      <c r="A106" s="41"/>
      <c r="I106" s="33"/>
      <c r="J106" s="33"/>
    </row>
    <row r="107" spans="1:10" s="36" customFormat="1">
      <c r="A107" s="41"/>
      <c r="I107" s="33"/>
      <c r="J107" s="33"/>
    </row>
    <row r="108" spans="1:10" s="36" customFormat="1">
      <c r="A108" s="41"/>
      <c r="I108" s="33"/>
      <c r="J108" s="33"/>
    </row>
    <row r="109" spans="1:10" s="36" customFormat="1">
      <c r="A109" s="41"/>
      <c r="I109" s="33"/>
      <c r="J109" s="33"/>
    </row>
    <row r="110" spans="1:10" s="36" customFormat="1">
      <c r="A110" s="41"/>
      <c r="I110" s="33"/>
      <c r="J110" s="33"/>
    </row>
    <row r="111" spans="1:10" s="36" customFormat="1">
      <c r="A111" s="41"/>
      <c r="I111" s="33"/>
      <c r="J111" s="33"/>
    </row>
    <row r="112" spans="1:10" s="36" customFormat="1">
      <c r="A112" s="41"/>
      <c r="I112" s="33"/>
      <c r="J112" s="33"/>
    </row>
    <row r="113" spans="1:10" s="36" customFormat="1">
      <c r="A113" s="41"/>
      <c r="I113" s="33"/>
      <c r="J113" s="33"/>
    </row>
    <row r="114" spans="1:10" s="36" customFormat="1">
      <c r="A114" s="41"/>
      <c r="I114" s="33"/>
      <c r="J114" s="33"/>
    </row>
    <row r="115" spans="1:10" s="36" customFormat="1">
      <c r="A115" s="41"/>
      <c r="I115" s="33"/>
      <c r="J115" s="33"/>
    </row>
    <row r="116" spans="1:10" s="36" customFormat="1">
      <c r="A116" s="41"/>
      <c r="I116" s="33"/>
      <c r="J116" s="33"/>
    </row>
    <row r="117" spans="1:10" s="36" customFormat="1">
      <c r="A117" s="41"/>
      <c r="I117" s="33"/>
      <c r="J117" s="33"/>
    </row>
    <row r="118" spans="1:10" s="36" customFormat="1">
      <c r="A118" s="41"/>
      <c r="I118" s="33"/>
      <c r="J118" s="33"/>
    </row>
    <row r="119" spans="1:10" s="36" customFormat="1">
      <c r="A119" s="41"/>
      <c r="I119" s="33"/>
      <c r="J119" s="33"/>
    </row>
    <row r="120" spans="1:10" s="36" customFormat="1">
      <c r="A120" s="41"/>
      <c r="I120" s="33"/>
      <c r="J120" s="33"/>
    </row>
    <row r="121" spans="1:10" s="36" customFormat="1">
      <c r="A121" s="41"/>
      <c r="I121" s="33"/>
      <c r="J121" s="33"/>
    </row>
    <row r="122" spans="1:10" s="36" customFormat="1">
      <c r="A122" s="41"/>
      <c r="I122" s="33"/>
      <c r="J122" s="33"/>
    </row>
    <row r="123" spans="1:10" s="36" customFormat="1">
      <c r="A123" s="41"/>
      <c r="I123" s="33"/>
      <c r="J123" s="33"/>
    </row>
    <row r="124" spans="1:10" s="36" customFormat="1">
      <c r="A124" s="41"/>
      <c r="I124" s="33"/>
      <c r="J124" s="33"/>
    </row>
    <row r="125" spans="1:10" s="36" customFormat="1">
      <c r="A125" s="41"/>
      <c r="I125" s="33"/>
      <c r="J125" s="33"/>
    </row>
    <row r="126" spans="1:10" s="36" customFormat="1">
      <c r="A126" s="41"/>
      <c r="I126" s="33"/>
      <c r="J126" s="33"/>
    </row>
    <row r="127" spans="1:10" s="36" customFormat="1">
      <c r="A127" s="41"/>
      <c r="I127" s="33"/>
      <c r="J127" s="33"/>
    </row>
    <row r="128" spans="1:10" s="36" customFormat="1">
      <c r="A128" s="41"/>
      <c r="I128" s="33"/>
      <c r="J128" s="33"/>
    </row>
    <row r="129" spans="1:10" s="36" customFormat="1">
      <c r="A129" s="41"/>
      <c r="I129" s="33"/>
      <c r="J129" s="33"/>
    </row>
    <row r="130" spans="1:10" s="36" customFormat="1">
      <c r="A130" s="41"/>
      <c r="I130" s="33"/>
      <c r="J130" s="33"/>
    </row>
    <row r="131" spans="1:10" s="36" customFormat="1">
      <c r="A131" s="41"/>
      <c r="I131" s="33"/>
      <c r="J131" s="33"/>
    </row>
    <row r="132" spans="1:10" s="36" customFormat="1">
      <c r="A132" s="41"/>
      <c r="I132" s="33"/>
      <c r="J132" s="33"/>
    </row>
    <row r="133" spans="1:10" s="36" customFormat="1">
      <c r="A133" s="41"/>
      <c r="I133" s="33"/>
      <c r="J133" s="33"/>
    </row>
    <row r="134" spans="1:10" s="36" customFormat="1">
      <c r="A134" s="41"/>
      <c r="I134" s="33"/>
      <c r="J134" s="33"/>
    </row>
    <row r="135" spans="1:10" s="36" customFormat="1">
      <c r="A135" s="41"/>
      <c r="I135" s="33"/>
      <c r="J135" s="33"/>
    </row>
    <row r="136" spans="1:10" s="36" customFormat="1">
      <c r="A136" s="41"/>
      <c r="I136" s="33"/>
      <c r="J136" s="33"/>
    </row>
    <row r="137" spans="1:10" s="36" customFormat="1">
      <c r="A137" s="41"/>
      <c r="I137" s="33"/>
      <c r="J137" s="33"/>
    </row>
    <row r="138" spans="1:10" s="36" customFormat="1">
      <c r="A138" s="41"/>
      <c r="I138" s="33"/>
      <c r="J138" s="33"/>
    </row>
    <row r="139" spans="1:10" s="36" customFormat="1">
      <c r="A139" s="41"/>
      <c r="I139" s="33"/>
      <c r="J139" s="33"/>
    </row>
    <row r="140" spans="1:10" s="36" customFormat="1">
      <c r="A140" s="41"/>
      <c r="I140" s="33"/>
      <c r="J140" s="33"/>
    </row>
    <row r="141" spans="1:10" s="36" customFormat="1">
      <c r="A141" s="41"/>
      <c r="I141" s="33"/>
      <c r="J141" s="33"/>
    </row>
    <row r="142" spans="1:10" s="36" customFormat="1">
      <c r="A142" s="41"/>
      <c r="I142" s="33"/>
      <c r="J142" s="33"/>
    </row>
    <row r="143" spans="1:10" s="36" customFormat="1">
      <c r="A143" s="41"/>
      <c r="I143" s="33"/>
      <c r="J143" s="33"/>
    </row>
    <row r="144" spans="1:10" s="36" customFormat="1">
      <c r="A144" s="41"/>
      <c r="I144" s="33"/>
      <c r="J144" s="33"/>
    </row>
    <row r="145" spans="1:10" s="36" customFormat="1">
      <c r="A145" s="41"/>
      <c r="I145" s="33"/>
      <c r="J145" s="33"/>
    </row>
    <row r="146" spans="1:10" s="36" customFormat="1">
      <c r="A146" s="41"/>
      <c r="I146" s="33"/>
      <c r="J146" s="33"/>
    </row>
    <row r="147" spans="1:10" s="36" customFormat="1">
      <c r="A147" s="41"/>
      <c r="I147" s="33"/>
      <c r="J147" s="33"/>
    </row>
    <row r="148" spans="1:10" s="36" customFormat="1">
      <c r="A148" s="41"/>
      <c r="I148" s="33"/>
      <c r="J148" s="33"/>
    </row>
    <row r="149" spans="1:10" s="36" customFormat="1">
      <c r="A149" s="41"/>
      <c r="I149" s="33"/>
      <c r="J149" s="33"/>
    </row>
    <row r="150" spans="1:10" s="36" customFormat="1">
      <c r="A150" s="41"/>
      <c r="I150" s="33"/>
      <c r="J150" s="33"/>
    </row>
    <row r="151" spans="1:10" s="36" customFormat="1">
      <c r="A151" s="41"/>
      <c r="I151" s="33"/>
      <c r="J151" s="33"/>
    </row>
    <row r="152" spans="1:10" s="36" customFormat="1">
      <c r="A152" s="41"/>
      <c r="I152" s="33"/>
      <c r="J152" s="33"/>
    </row>
    <row r="153" spans="1:10" s="36" customFormat="1">
      <c r="A153" s="41"/>
      <c r="I153" s="33"/>
      <c r="J153" s="33"/>
    </row>
    <row r="154" spans="1:10" s="36" customFormat="1">
      <c r="A154" s="41"/>
      <c r="I154" s="33"/>
      <c r="J154" s="33"/>
    </row>
    <row r="155" spans="1:10" s="36" customFormat="1">
      <c r="A155" s="41"/>
      <c r="I155" s="33"/>
      <c r="J155" s="33"/>
    </row>
    <row r="156" spans="1:10" s="36" customFormat="1">
      <c r="A156" s="41"/>
      <c r="I156" s="33"/>
      <c r="J156" s="33"/>
    </row>
    <row r="157" spans="1:10" s="36" customFormat="1">
      <c r="A157" s="41"/>
      <c r="I157" s="33"/>
      <c r="J157" s="33"/>
    </row>
    <row r="158" spans="1:10" s="36" customFormat="1">
      <c r="A158" s="41"/>
      <c r="I158" s="33"/>
      <c r="J158" s="33"/>
    </row>
    <row r="159" spans="1:10" s="36" customFormat="1">
      <c r="A159" s="41"/>
      <c r="I159" s="33"/>
      <c r="J159" s="33"/>
    </row>
    <row r="160" spans="1:10" s="36" customFormat="1">
      <c r="A160" s="41"/>
      <c r="I160" s="33"/>
      <c r="J160" s="33"/>
    </row>
    <row r="161" spans="1:10" s="36" customFormat="1">
      <c r="A161" s="41"/>
      <c r="I161" s="33"/>
      <c r="J161" s="33"/>
    </row>
    <row r="162" spans="1:10" s="36" customFormat="1">
      <c r="A162" s="41"/>
      <c r="I162" s="33"/>
      <c r="J162" s="33"/>
    </row>
    <row r="163" spans="1:10" s="36" customFormat="1">
      <c r="A163" s="41"/>
      <c r="I163" s="33"/>
      <c r="J163" s="33"/>
    </row>
    <row r="164" spans="1:10" s="36" customFormat="1">
      <c r="A164" s="41"/>
      <c r="I164" s="33"/>
      <c r="J164" s="33"/>
    </row>
    <row r="165" spans="1:10" s="36" customFormat="1">
      <c r="A165" s="41"/>
      <c r="I165" s="33"/>
      <c r="J165" s="33"/>
    </row>
    <row r="166" spans="1:10" s="36" customFormat="1">
      <c r="A166" s="41"/>
      <c r="I166" s="33"/>
      <c r="J166" s="33"/>
    </row>
    <row r="167" spans="1:10" s="36" customFormat="1">
      <c r="A167" s="41"/>
      <c r="I167" s="33"/>
      <c r="J167" s="33"/>
    </row>
    <row r="168" spans="1:10" s="36" customFormat="1">
      <c r="A168" s="41"/>
      <c r="I168" s="33"/>
      <c r="J168" s="33"/>
    </row>
    <row r="169" spans="1:10" s="36" customFormat="1">
      <c r="A169" s="41"/>
      <c r="I169" s="33"/>
      <c r="J169" s="33"/>
    </row>
    <row r="170" spans="1:10" s="36" customFormat="1">
      <c r="A170" s="41"/>
      <c r="I170" s="33"/>
      <c r="J170" s="33"/>
    </row>
    <row r="171" spans="1:10" s="36" customFormat="1">
      <c r="A171" s="41"/>
      <c r="I171" s="33"/>
      <c r="J171" s="33"/>
    </row>
    <row r="172" spans="1:10" s="36" customFormat="1">
      <c r="A172" s="41"/>
      <c r="I172" s="33"/>
      <c r="J172" s="33"/>
    </row>
    <row r="173" spans="1:10" s="36" customFormat="1">
      <c r="A173" s="41"/>
      <c r="I173" s="33"/>
      <c r="J173" s="33"/>
    </row>
    <row r="174" spans="1:10" s="36" customFormat="1">
      <c r="A174" s="41"/>
      <c r="I174" s="33"/>
      <c r="J174" s="33"/>
    </row>
    <row r="175" spans="1:10" s="36" customFormat="1">
      <c r="A175" s="41"/>
      <c r="I175" s="33"/>
      <c r="J175" s="33"/>
    </row>
    <row r="176" spans="1:10" s="36" customFormat="1">
      <c r="A176" s="41"/>
      <c r="I176" s="33"/>
      <c r="J176" s="33"/>
    </row>
    <row r="177" spans="1:10" s="36" customFormat="1">
      <c r="A177" s="41"/>
      <c r="I177" s="33"/>
      <c r="J177" s="33"/>
    </row>
    <row r="178" spans="1:10" s="36" customFormat="1">
      <c r="A178" s="41"/>
      <c r="I178" s="33"/>
      <c r="J178" s="33"/>
    </row>
    <row r="179" spans="1:10" s="36" customFormat="1">
      <c r="A179" s="41"/>
      <c r="I179" s="33"/>
      <c r="J179" s="33"/>
    </row>
    <row r="180" spans="1:10" s="36" customFormat="1">
      <c r="A180" s="41"/>
      <c r="I180" s="33"/>
      <c r="J180" s="33"/>
    </row>
    <row r="181" spans="1:10" s="36" customFormat="1">
      <c r="A181" s="41"/>
      <c r="I181" s="33"/>
      <c r="J181" s="33"/>
    </row>
    <row r="182" spans="1:10" s="36" customFormat="1">
      <c r="A182" s="41"/>
      <c r="I182" s="33"/>
      <c r="J182" s="33"/>
    </row>
    <row r="183" spans="1:10" s="36" customFormat="1">
      <c r="A183" s="41"/>
      <c r="I183" s="33"/>
      <c r="J183" s="33"/>
    </row>
    <row r="184" spans="1:10" s="36" customFormat="1">
      <c r="A184" s="41"/>
      <c r="I184" s="33"/>
      <c r="J184" s="33"/>
    </row>
  </sheetData>
  <mergeCells count="11">
    <mergeCell ref="C34:D34"/>
    <mergeCell ref="F34:H34"/>
    <mergeCell ref="A5:H5"/>
    <mergeCell ref="A15:H15"/>
    <mergeCell ref="F33:H33"/>
    <mergeCell ref="A1:H1"/>
    <mergeCell ref="A2:A3"/>
    <mergeCell ref="B2:B3"/>
    <mergeCell ref="E2:H2"/>
    <mergeCell ref="C2:D2"/>
    <mergeCell ref="C33:D33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K76"/>
  <sheetViews>
    <sheetView zoomScale="75" zoomScaleNormal="75" zoomScaleSheetLayoutView="100" workbookViewId="0">
      <pane xSplit="1" ySplit="5" topLeftCell="B58" activePane="bottomRight" state="frozen"/>
      <selection activeCell="A67" sqref="A67"/>
      <selection pane="topRight" activeCell="A67" sqref="A67"/>
      <selection pane="bottomLeft" activeCell="A67" sqref="A67"/>
      <selection pane="bottomRight" activeCell="M69" sqref="M69"/>
    </sheetView>
  </sheetViews>
  <sheetFormatPr defaultRowHeight="18.75" outlineLevelRow="1"/>
  <cols>
    <col min="1" max="1" width="59.5703125" style="1" customWidth="1"/>
    <col min="2" max="2" width="5.85546875" style="1" customWidth="1"/>
    <col min="3" max="3" width="14.85546875" style="1" customWidth="1"/>
    <col min="4" max="4" width="15.4257812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1" customWidth="1"/>
    <col min="9" max="16384" width="9.140625" style="1"/>
  </cols>
  <sheetData>
    <row r="1" spans="1:8" ht="32.25" customHeight="1">
      <c r="A1" s="568" t="s">
        <v>107</v>
      </c>
      <c r="B1" s="568"/>
      <c r="C1" s="568"/>
      <c r="D1" s="568"/>
      <c r="E1" s="568"/>
      <c r="F1" s="568"/>
      <c r="G1" s="568"/>
      <c r="H1" s="568"/>
    </row>
    <row r="2" spans="1:8" ht="6.75" customHeight="1">
      <c r="A2" s="17"/>
      <c r="B2" s="17"/>
      <c r="C2" s="17"/>
      <c r="D2" s="17"/>
      <c r="E2" s="17"/>
      <c r="F2" s="17"/>
      <c r="G2" s="17"/>
      <c r="H2" s="17"/>
    </row>
    <row r="3" spans="1:8" ht="33.75" customHeight="1">
      <c r="A3" s="563" t="s">
        <v>194</v>
      </c>
      <c r="B3" s="600" t="s">
        <v>0</v>
      </c>
      <c r="C3" s="563" t="s">
        <v>464</v>
      </c>
      <c r="D3" s="563"/>
      <c r="E3" s="596" t="s">
        <v>463</v>
      </c>
      <c r="F3" s="597"/>
      <c r="G3" s="597"/>
      <c r="H3" s="598"/>
    </row>
    <row r="4" spans="1:8" ht="60" customHeight="1">
      <c r="A4" s="563"/>
      <c r="B4" s="600"/>
      <c r="C4" s="44" t="s">
        <v>910</v>
      </c>
      <c r="D4" s="6" t="s">
        <v>911</v>
      </c>
      <c r="E4" s="44" t="s">
        <v>908</v>
      </c>
      <c r="F4" s="44" t="s">
        <v>909</v>
      </c>
      <c r="G4" s="44" t="s">
        <v>189</v>
      </c>
      <c r="H4" s="44" t="s">
        <v>190</v>
      </c>
    </row>
    <row r="5" spans="1:8" ht="13.5" customHeight="1">
      <c r="A5" s="80">
        <v>1</v>
      </c>
      <c r="B5" s="97">
        <v>2</v>
      </c>
      <c r="C5" s="515">
        <v>3</v>
      </c>
      <c r="D5" s="523">
        <v>4</v>
      </c>
      <c r="E5" s="523">
        <v>5</v>
      </c>
      <c r="F5" s="525">
        <v>6</v>
      </c>
      <c r="G5" s="80">
        <v>7</v>
      </c>
      <c r="H5" s="97">
        <v>8</v>
      </c>
    </row>
    <row r="6" spans="1:8" s="40" customFormat="1" ht="29.25" customHeight="1">
      <c r="A6" s="601" t="s">
        <v>111</v>
      </c>
      <c r="B6" s="601"/>
      <c r="C6" s="601"/>
      <c r="D6" s="601"/>
      <c r="E6" s="601"/>
      <c r="F6" s="601"/>
      <c r="G6" s="601"/>
      <c r="H6" s="601"/>
    </row>
    <row r="7" spans="1:8" ht="45" customHeight="1">
      <c r="A7" s="388" t="s">
        <v>348</v>
      </c>
      <c r="B7" s="389" t="s">
        <v>349</v>
      </c>
      <c r="C7" s="390">
        <f>SUM(C8:C12)</f>
        <v>55312</v>
      </c>
      <c r="D7" s="390">
        <f>SUM(D8:D12)</f>
        <v>54422</v>
      </c>
      <c r="E7" s="390">
        <f>SUM(E8:E12)</f>
        <v>52992</v>
      </c>
      <c r="F7" s="390">
        <f>SUM(F8:F12)</f>
        <v>54422</v>
      </c>
      <c r="G7" s="390">
        <f t="shared" ref="G7:G13" si="0">F7-E7</f>
        <v>1430</v>
      </c>
      <c r="H7" s="391">
        <f>F7/E7*100</f>
        <v>102.69852053140096</v>
      </c>
    </row>
    <row r="8" spans="1:8" ht="28.5" customHeight="1">
      <c r="A8" s="202" t="s">
        <v>328</v>
      </c>
      <c r="B8" s="175" t="s">
        <v>329</v>
      </c>
      <c r="C8" s="74">
        <v>54512</v>
      </c>
      <c r="D8" s="74">
        <v>53157</v>
      </c>
      <c r="E8" s="74">
        <v>52992</v>
      </c>
      <c r="F8" s="74">
        <v>53157</v>
      </c>
      <c r="G8" s="312">
        <f t="shared" si="0"/>
        <v>165</v>
      </c>
      <c r="H8" s="391">
        <f t="shared" ref="H8:H19" si="1">F8/E8*100</f>
        <v>100.31136775362319</v>
      </c>
    </row>
    <row r="9" spans="1:8" ht="26.25" customHeight="1">
      <c r="A9" s="303" t="s">
        <v>520</v>
      </c>
      <c r="B9" s="175" t="s">
        <v>330</v>
      </c>
      <c r="C9" s="74">
        <v>800</v>
      </c>
      <c r="D9" s="74">
        <v>1260</v>
      </c>
      <c r="E9" s="74"/>
      <c r="F9" s="74">
        <v>1260</v>
      </c>
      <c r="G9" s="312">
        <f t="shared" si="0"/>
        <v>1260</v>
      </c>
      <c r="H9" s="391" t="e">
        <f t="shared" si="1"/>
        <v>#DIV/0!</v>
      </c>
    </row>
    <row r="10" spans="1:8" ht="25.5" customHeight="1">
      <c r="A10" s="203" t="s">
        <v>331</v>
      </c>
      <c r="B10" s="175" t="s">
        <v>332</v>
      </c>
      <c r="C10" s="74"/>
      <c r="D10" s="74"/>
      <c r="E10" s="74"/>
      <c r="F10" s="74"/>
      <c r="G10" s="312">
        <f t="shared" si="0"/>
        <v>0</v>
      </c>
      <c r="H10" s="391" t="e">
        <f t="shared" si="1"/>
        <v>#DIV/0!</v>
      </c>
    </row>
    <row r="11" spans="1:8" ht="24.75" customHeight="1">
      <c r="A11" s="203" t="s">
        <v>436</v>
      </c>
      <c r="B11" s="175" t="s">
        <v>333</v>
      </c>
      <c r="C11" s="74"/>
      <c r="D11" s="74"/>
      <c r="E11" s="74"/>
      <c r="F11" s="74"/>
      <c r="G11" s="312">
        <f t="shared" si="0"/>
        <v>0</v>
      </c>
      <c r="H11" s="391" t="e">
        <f t="shared" si="1"/>
        <v>#DIV/0!</v>
      </c>
    </row>
    <row r="12" spans="1:8" ht="27.75" customHeight="1">
      <c r="A12" s="203" t="s">
        <v>391</v>
      </c>
      <c r="B12" s="175" t="s">
        <v>334</v>
      </c>
      <c r="C12" s="74"/>
      <c r="D12" s="74">
        <v>5</v>
      </c>
      <c r="E12" s="74"/>
      <c r="F12" s="74">
        <v>5</v>
      </c>
      <c r="G12" s="312">
        <f t="shared" si="0"/>
        <v>5</v>
      </c>
      <c r="H12" s="391" t="e">
        <f t="shared" si="1"/>
        <v>#DIV/0!</v>
      </c>
    </row>
    <row r="13" spans="1:8" ht="41.25" customHeight="1">
      <c r="A13" s="388" t="s">
        <v>335</v>
      </c>
      <c r="B13" s="389" t="s">
        <v>336</v>
      </c>
      <c r="C13" s="390">
        <f>SUM(C14:C18)</f>
        <v>-55036</v>
      </c>
      <c r="D13" s="390">
        <f>SUM(D14:D18)</f>
        <v>-53143</v>
      </c>
      <c r="E13" s="390">
        <f>SUM(E14:E18)</f>
        <v>-53795</v>
      </c>
      <c r="F13" s="390">
        <f>SUM(F14:F18)</f>
        <v>-53143</v>
      </c>
      <c r="G13" s="390">
        <f t="shared" si="0"/>
        <v>652</v>
      </c>
      <c r="H13" s="391">
        <f t="shared" si="1"/>
        <v>98.78799144901943</v>
      </c>
    </row>
    <row r="14" spans="1:8" ht="30.75" customHeight="1">
      <c r="A14" s="202" t="s">
        <v>337</v>
      </c>
      <c r="B14" s="175" t="s">
        <v>338</v>
      </c>
      <c r="C14" s="74">
        <v>-21377</v>
      </c>
      <c r="D14" s="74">
        <v>-20199</v>
      </c>
      <c r="E14" s="74">
        <v>-16635</v>
      </c>
      <c r="F14" s="74">
        <v>-20199</v>
      </c>
      <c r="G14" s="312"/>
      <c r="H14" s="391">
        <f t="shared" si="1"/>
        <v>121.42470694319208</v>
      </c>
    </row>
    <row r="15" spans="1:8" ht="26.25" customHeight="1">
      <c r="A15" s="202" t="s">
        <v>339</v>
      </c>
      <c r="B15" s="175" t="s">
        <v>340</v>
      </c>
      <c r="C15" s="74">
        <v>-18210</v>
      </c>
      <c r="D15" s="74">
        <v>-17569</v>
      </c>
      <c r="E15" s="74">
        <v>-20300</v>
      </c>
      <c r="F15" s="74">
        <v>-17569</v>
      </c>
      <c r="G15" s="312"/>
      <c r="H15" s="391">
        <f t="shared" si="1"/>
        <v>86.546798029556655</v>
      </c>
    </row>
    <row r="16" spans="1:8" ht="28.5" customHeight="1">
      <c r="A16" s="202" t="s">
        <v>341</v>
      </c>
      <c r="B16" s="175" t="s">
        <v>342</v>
      </c>
      <c r="C16" s="74"/>
      <c r="D16" s="74" t="s">
        <v>241</v>
      </c>
      <c r="E16" s="74" t="s">
        <v>241</v>
      </c>
      <c r="F16" s="74" t="s">
        <v>241</v>
      </c>
      <c r="G16" s="312"/>
      <c r="H16" s="391" t="e">
        <f t="shared" si="1"/>
        <v>#VALUE!</v>
      </c>
    </row>
    <row r="17" spans="1:8" ht="28.5" customHeight="1">
      <c r="A17" s="202" t="s">
        <v>343</v>
      </c>
      <c r="B17" s="175" t="s">
        <v>344</v>
      </c>
      <c r="C17" s="74">
        <v>-15449</v>
      </c>
      <c r="D17" s="74">
        <v>-15375</v>
      </c>
      <c r="E17" s="74">
        <v>-16860</v>
      </c>
      <c r="F17" s="74">
        <v>-15375</v>
      </c>
      <c r="G17" s="312"/>
      <c r="H17" s="391">
        <f t="shared" si="1"/>
        <v>91.192170818505332</v>
      </c>
    </row>
    <row r="18" spans="1:8" ht="29.25" customHeight="1">
      <c r="A18" s="202" t="s">
        <v>345</v>
      </c>
      <c r="B18" s="175" t="s">
        <v>346</v>
      </c>
      <c r="C18" s="74" t="s">
        <v>241</v>
      </c>
      <c r="D18" s="74" t="s">
        <v>241</v>
      </c>
      <c r="E18" s="74" t="s">
        <v>241</v>
      </c>
      <c r="F18" s="74" t="s">
        <v>241</v>
      </c>
      <c r="G18" s="312"/>
      <c r="H18" s="391" t="e">
        <f t="shared" si="1"/>
        <v>#VALUE!</v>
      </c>
    </row>
    <row r="19" spans="1:8" ht="39.75" customHeight="1">
      <c r="A19" s="388" t="s">
        <v>110</v>
      </c>
      <c r="B19" s="389" t="s">
        <v>347</v>
      </c>
      <c r="C19" s="390">
        <f>C7+C13</f>
        <v>276</v>
      </c>
      <c r="D19" s="390">
        <f>D7+D13</f>
        <v>1279</v>
      </c>
      <c r="E19" s="390">
        <f>E7+E13</f>
        <v>-803</v>
      </c>
      <c r="F19" s="390">
        <f>F7+F13</f>
        <v>1279</v>
      </c>
      <c r="G19" s="390">
        <f>F19-E19</f>
        <v>2082</v>
      </c>
      <c r="H19" s="391">
        <f t="shared" si="1"/>
        <v>-159.27770859277709</v>
      </c>
    </row>
    <row r="20" spans="1:8" ht="31.5" customHeight="1">
      <c r="A20" s="601" t="s">
        <v>112</v>
      </c>
      <c r="B20" s="601"/>
      <c r="C20" s="601"/>
      <c r="D20" s="601"/>
      <c r="E20" s="601"/>
      <c r="F20" s="601"/>
      <c r="G20" s="601"/>
      <c r="H20" s="601"/>
    </row>
    <row r="21" spans="1:8" ht="40.5" customHeight="1">
      <c r="A21" s="388" t="s">
        <v>383</v>
      </c>
      <c r="B21" s="392"/>
      <c r="C21" s="312"/>
      <c r="D21" s="312"/>
      <c r="E21" s="312"/>
      <c r="F21" s="312"/>
      <c r="G21" s="312">
        <f t="shared" ref="G21:G41" si="2">F21-E21</f>
        <v>0</v>
      </c>
      <c r="H21" s="313" t="e">
        <f>F21/E21*100</f>
        <v>#DIV/0!</v>
      </c>
    </row>
    <row r="22" spans="1:8" ht="28.5" customHeight="1">
      <c r="A22" s="202" t="s">
        <v>19</v>
      </c>
      <c r="B22" s="175" t="s">
        <v>386</v>
      </c>
      <c r="C22" s="74"/>
      <c r="D22" s="74"/>
      <c r="E22" s="74"/>
      <c r="F22" s="74"/>
      <c r="G22" s="312">
        <f t="shared" si="2"/>
        <v>0</v>
      </c>
      <c r="H22" s="313" t="e">
        <f t="shared" ref="H22:H31" si="3">F22/E22*100</f>
        <v>#DIV/0!</v>
      </c>
    </row>
    <row r="23" spans="1:8" ht="30" customHeight="1">
      <c r="A23" s="202" t="s">
        <v>387</v>
      </c>
      <c r="B23" s="175" t="s">
        <v>388</v>
      </c>
      <c r="C23" s="74"/>
      <c r="D23" s="74"/>
      <c r="E23" s="74"/>
      <c r="F23" s="74"/>
      <c r="G23" s="312">
        <f t="shared" si="2"/>
        <v>0</v>
      </c>
      <c r="H23" s="313" t="e">
        <f t="shared" si="3"/>
        <v>#DIV/0!</v>
      </c>
    </row>
    <row r="24" spans="1:8" ht="27" customHeight="1">
      <c r="A24" s="202" t="s">
        <v>389</v>
      </c>
      <c r="B24" s="175" t="s">
        <v>390</v>
      </c>
      <c r="C24" s="74"/>
      <c r="D24" s="74"/>
      <c r="E24" s="74"/>
      <c r="F24" s="74"/>
      <c r="G24" s="312">
        <f t="shared" si="2"/>
        <v>0</v>
      </c>
      <c r="H24" s="313" t="e">
        <f t="shared" si="3"/>
        <v>#DIV/0!</v>
      </c>
    </row>
    <row r="25" spans="1:8" ht="21.75" customHeight="1">
      <c r="A25" s="202" t="s">
        <v>116</v>
      </c>
      <c r="B25" s="205"/>
      <c r="C25" s="74"/>
      <c r="D25" s="74"/>
      <c r="E25" s="74"/>
      <c r="F25" s="74"/>
      <c r="G25" s="312">
        <f t="shared" si="2"/>
        <v>0</v>
      </c>
      <c r="H25" s="313" t="e">
        <f t="shared" si="3"/>
        <v>#DIV/0!</v>
      </c>
    </row>
    <row r="26" spans="1:8" ht="21.75" customHeight="1">
      <c r="A26" s="204" t="s">
        <v>437</v>
      </c>
      <c r="B26" s="205" t="s">
        <v>392</v>
      </c>
      <c r="C26" s="74"/>
      <c r="D26" s="74"/>
      <c r="E26" s="74"/>
      <c r="F26" s="74"/>
      <c r="G26" s="312">
        <f t="shared" si="2"/>
        <v>0</v>
      </c>
      <c r="H26" s="313" t="e">
        <f t="shared" si="3"/>
        <v>#DIV/0!</v>
      </c>
    </row>
    <row r="27" spans="1:8" ht="22.5" customHeight="1">
      <c r="A27" s="204" t="s">
        <v>438</v>
      </c>
      <c r="B27" s="205" t="s">
        <v>385</v>
      </c>
      <c r="C27" s="74"/>
      <c r="D27" s="74"/>
      <c r="E27" s="74"/>
      <c r="F27" s="74"/>
      <c r="G27" s="312">
        <f t="shared" si="2"/>
        <v>0</v>
      </c>
      <c r="H27" s="313" t="e">
        <f t="shared" si="3"/>
        <v>#DIV/0!</v>
      </c>
    </row>
    <row r="28" spans="1:8" ht="27" customHeight="1">
      <c r="A28" s="204" t="s">
        <v>391</v>
      </c>
      <c r="B28" s="205" t="s">
        <v>394</v>
      </c>
      <c r="C28" s="74"/>
      <c r="D28" s="74"/>
      <c r="E28" s="74"/>
      <c r="F28" s="74"/>
      <c r="G28" s="312">
        <f t="shared" si="2"/>
        <v>0</v>
      </c>
      <c r="H28" s="313" t="e">
        <f t="shared" si="3"/>
        <v>#DIV/0!</v>
      </c>
    </row>
    <row r="29" spans="1:8" ht="14.25" customHeight="1">
      <c r="A29" s="162" t="s">
        <v>251</v>
      </c>
      <c r="B29" s="206"/>
      <c r="C29" s="95"/>
      <c r="D29" s="95"/>
      <c r="E29" s="95"/>
      <c r="F29" s="95"/>
      <c r="G29" s="398">
        <f t="shared" si="2"/>
        <v>0</v>
      </c>
      <c r="H29" s="313" t="e">
        <f t="shared" si="3"/>
        <v>#DIV/0!</v>
      </c>
    </row>
    <row r="30" spans="1:8" ht="22.5" customHeight="1">
      <c r="A30" s="162" t="s">
        <v>257</v>
      </c>
      <c r="B30" s="207" t="s">
        <v>353</v>
      </c>
      <c r="C30" s="95"/>
      <c r="D30" s="95"/>
      <c r="E30" s="95"/>
      <c r="F30" s="95"/>
      <c r="G30" s="398">
        <f t="shared" si="2"/>
        <v>0</v>
      </c>
      <c r="H30" s="313" t="e">
        <f t="shared" si="3"/>
        <v>#DIV/0!</v>
      </c>
    </row>
    <row r="31" spans="1:8" ht="21.75" customHeight="1">
      <c r="A31" s="162" t="s">
        <v>250</v>
      </c>
      <c r="B31" s="207" t="s">
        <v>354</v>
      </c>
      <c r="C31" s="74"/>
      <c r="D31" s="74"/>
      <c r="E31" s="74"/>
      <c r="F31" s="74"/>
      <c r="G31" s="312">
        <f t="shared" si="2"/>
        <v>0</v>
      </c>
      <c r="H31" s="313" t="e">
        <f t="shared" si="3"/>
        <v>#DIV/0!</v>
      </c>
    </row>
    <row r="32" spans="1:8" ht="45.75" customHeight="1">
      <c r="A32" s="388" t="s">
        <v>384</v>
      </c>
      <c r="B32" s="389" t="s">
        <v>396</v>
      </c>
      <c r="C32" s="312">
        <f>SUM(C33:C37)</f>
        <v>-176</v>
      </c>
      <c r="D32" s="312">
        <f>SUM(D33:D37)</f>
        <v>-87</v>
      </c>
      <c r="E32" s="312">
        <f>SUM(E33:E37)</f>
        <v>-80</v>
      </c>
      <c r="F32" s="312">
        <f>SUM(F33:F37)</f>
        <v>-87</v>
      </c>
      <c r="G32" s="312">
        <f t="shared" si="2"/>
        <v>-7</v>
      </c>
      <c r="H32" s="313">
        <f>F32/E32*100</f>
        <v>108.74999999999999</v>
      </c>
    </row>
    <row r="33" spans="1:11" ht="54.75" customHeight="1">
      <c r="A33" s="202" t="s">
        <v>393</v>
      </c>
      <c r="B33" s="175" t="s">
        <v>397</v>
      </c>
      <c r="C33" s="74">
        <v>-176</v>
      </c>
      <c r="D33" s="74">
        <v>-87</v>
      </c>
      <c r="E33" s="74">
        <v>-60</v>
      </c>
      <c r="F33" s="74">
        <v>-87</v>
      </c>
      <c r="G33" s="312">
        <f t="shared" si="2"/>
        <v>-27</v>
      </c>
      <c r="H33" s="313">
        <f t="shared" ref="H33:H41" si="4">F33/E33*100</f>
        <v>145</v>
      </c>
    </row>
    <row r="34" spans="1:11" ht="43.5" customHeight="1">
      <c r="A34" s="7" t="s">
        <v>395</v>
      </c>
      <c r="B34" s="175" t="s">
        <v>398</v>
      </c>
      <c r="C34" s="74" t="s">
        <v>241</v>
      </c>
      <c r="D34" s="74" t="str">
        <f t="shared" ref="D34:D39" si="5">F34</f>
        <v>(    )</v>
      </c>
      <c r="E34" s="74" t="s">
        <v>241</v>
      </c>
      <c r="F34" s="74" t="s">
        <v>241</v>
      </c>
      <c r="G34" s="312" t="e">
        <f t="shared" si="2"/>
        <v>#VALUE!</v>
      </c>
      <c r="H34" s="313" t="e">
        <f t="shared" si="4"/>
        <v>#VALUE!</v>
      </c>
    </row>
    <row r="35" spans="1:11" ht="37.5" customHeight="1">
      <c r="A35" s="7" t="s">
        <v>401</v>
      </c>
      <c r="B35" s="175" t="s">
        <v>399</v>
      </c>
      <c r="C35" s="74" t="s">
        <v>241</v>
      </c>
      <c r="D35" s="74" t="str">
        <f t="shared" si="5"/>
        <v>(    )</v>
      </c>
      <c r="E35" s="74">
        <v>-20</v>
      </c>
      <c r="F35" s="74" t="s">
        <v>241</v>
      </c>
      <c r="G35" s="312" t="e">
        <f t="shared" si="2"/>
        <v>#VALUE!</v>
      </c>
      <c r="H35" s="313" t="e">
        <f t="shared" si="4"/>
        <v>#VALUE!</v>
      </c>
    </row>
    <row r="36" spans="1:11" ht="30" customHeight="1">
      <c r="A36" s="7" t="s">
        <v>39</v>
      </c>
      <c r="B36" s="175" t="s">
        <v>402</v>
      </c>
      <c r="C36" s="74" t="s">
        <v>241</v>
      </c>
      <c r="D36" s="74" t="str">
        <f t="shared" si="5"/>
        <v>(    )</v>
      </c>
      <c r="E36" s="74" t="s">
        <v>241</v>
      </c>
      <c r="F36" s="74" t="s">
        <v>241</v>
      </c>
      <c r="G36" s="312" t="e">
        <f t="shared" si="2"/>
        <v>#VALUE!</v>
      </c>
      <c r="H36" s="313" t="e">
        <f t="shared" si="4"/>
        <v>#VALUE!</v>
      </c>
    </row>
    <row r="37" spans="1:11" ht="27" customHeight="1">
      <c r="A37" s="7" t="s">
        <v>345</v>
      </c>
      <c r="B37" s="175" t="s">
        <v>440</v>
      </c>
      <c r="C37" s="74" t="s">
        <v>241</v>
      </c>
      <c r="D37" s="74" t="str">
        <f t="shared" si="5"/>
        <v>(    )</v>
      </c>
      <c r="E37" s="74" t="s">
        <v>241</v>
      </c>
      <c r="F37" s="74" t="s">
        <v>241</v>
      </c>
      <c r="G37" s="312" t="e">
        <f t="shared" si="2"/>
        <v>#VALUE!</v>
      </c>
      <c r="H37" s="313" t="e">
        <f t="shared" si="4"/>
        <v>#VALUE!</v>
      </c>
    </row>
    <row r="38" spans="1:11" ht="14.25" customHeight="1">
      <c r="A38" s="208" t="s">
        <v>252</v>
      </c>
      <c r="B38" s="209"/>
      <c r="C38" s="74"/>
      <c r="D38" s="74">
        <f t="shared" si="5"/>
        <v>0</v>
      </c>
      <c r="E38" s="74"/>
      <c r="F38" s="74"/>
      <c r="G38" s="312">
        <f t="shared" si="2"/>
        <v>0</v>
      </c>
      <c r="H38" s="313" t="e">
        <f t="shared" si="4"/>
        <v>#DIV/0!</v>
      </c>
    </row>
    <row r="39" spans="1:11" ht="21.75" customHeight="1">
      <c r="A39" s="162" t="s">
        <v>257</v>
      </c>
      <c r="B39" s="210" t="s">
        <v>441</v>
      </c>
      <c r="C39" s="95" t="s">
        <v>241</v>
      </c>
      <c r="D39" s="74" t="str">
        <f t="shared" si="5"/>
        <v>(    )</v>
      </c>
      <c r="E39" s="95" t="s">
        <v>241</v>
      </c>
      <c r="F39" s="95" t="s">
        <v>241</v>
      </c>
      <c r="G39" s="312" t="e">
        <f t="shared" si="2"/>
        <v>#VALUE!</v>
      </c>
      <c r="H39" s="313" t="e">
        <f t="shared" si="4"/>
        <v>#VALUE!</v>
      </c>
    </row>
    <row r="40" spans="1:11" ht="21" customHeight="1">
      <c r="A40" s="162" t="s">
        <v>400</v>
      </c>
      <c r="B40" s="210" t="s">
        <v>442</v>
      </c>
      <c r="C40" s="95" t="s">
        <v>241</v>
      </c>
      <c r="D40" s="74" t="str">
        <f>F40</f>
        <v>(    )</v>
      </c>
      <c r="E40" s="95" t="s">
        <v>241</v>
      </c>
      <c r="F40" s="95" t="s">
        <v>241</v>
      </c>
      <c r="G40" s="312" t="e">
        <f t="shared" si="2"/>
        <v>#VALUE!</v>
      </c>
      <c r="H40" s="313" t="e">
        <f t="shared" si="4"/>
        <v>#VALUE!</v>
      </c>
    </row>
    <row r="41" spans="1:11" ht="42.75" customHeight="1">
      <c r="A41" s="393" t="s">
        <v>113</v>
      </c>
      <c r="B41" s="389" t="s">
        <v>439</v>
      </c>
      <c r="C41" s="312">
        <f>SUM(C22:C24,C29:C31,C33:C37)</f>
        <v>-176</v>
      </c>
      <c r="D41" s="312">
        <f>SUM(D22:D24,D29:D31,D33:D37)</f>
        <v>-87</v>
      </c>
      <c r="E41" s="312">
        <f>SUM(E22:E24,E29:E31,E33:E37)</f>
        <v>-80</v>
      </c>
      <c r="F41" s="312">
        <f>SUM(F22:F24,F29:F31,F33:F37)</f>
        <v>-87</v>
      </c>
      <c r="G41" s="312">
        <f t="shared" si="2"/>
        <v>-7</v>
      </c>
      <c r="H41" s="313">
        <f t="shared" si="4"/>
        <v>108.74999999999999</v>
      </c>
    </row>
    <row r="42" spans="1:11" ht="20.100000000000001" hidden="1" customHeight="1" outlineLevel="1">
      <c r="A42" s="45"/>
      <c r="B42" s="8"/>
      <c r="C42" s="61"/>
      <c r="D42" s="61"/>
      <c r="E42" s="61"/>
      <c r="F42" s="602" t="s">
        <v>164</v>
      </c>
      <c r="G42" s="603"/>
      <c r="H42" s="604"/>
      <c r="K42" s="1">
        <f>L42+M42</f>
        <v>0</v>
      </c>
    </row>
    <row r="43" spans="1:11" ht="20.100000000000001" hidden="1" customHeight="1" outlineLevel="1">
      <c r="A43" s="45"/>
      <c r="B43" s="8"/>
      <c r="C43" s="61"/>
      <c r="D43" s="61"/>
      <c r="E43" s="61"/>
      <c r="F43" s="602" t="s">
        <v>196</v>
      </c>
      <c r="G43" s="603"/>
      <c r="H43" s="604"/>
      <c r="K43" s="1">
        <f>L43+M43</f>
        <v>0</v>
      </c>
    </row>
    <row r="44" spans="1:11" ht="30" customHeight="1" collapsed="1">
      <c r="A44" s="601" t="s">
        <v>114</v>
      </c>
      <c r="B44" s="601"/>
      <c r="C44" s="601"/>
      <c r="D44" s="601"/>
      <c r="E44" s="601"/>
      <c r="F44" s="601"/>
      <c r="G44" s="601"/>
      <c r="H44" s="601"/>
    </row>
    <row r="45" spans="1:11" ht="39" customHeight="1">
      <c r="A45" s="394" t="s">
        <v>403</v>
      </c>
      <c r="B45" s="395" t="s">
        <v>404</v>
      </c>
      <c r="C45" s="312">
        <f>SUM(C46,C47,C51,C55,C56)</f>
        <v>0</v>
      </c>
      <c r="D45" s="312">
        <f>SUM(D46,D47,D51,D55,D56)</f>
        <v>0</v>
      </c>
      <c r="E45" s="312">
        <f>SUM(E46,E47,E51,E55,E56)</f>
        <v>0</v>
      </c>
      <c r="F45" s="312">
        <f>SUM(F46,F47,F51,F55,F56)</f>
        <v>0</v>
      </c>
      <c r="G45" s="312">
        <f t="shared" ref="G45:G68" si="6">F45-E45</f>
        <v>0</v>
      </c>
      <c r="H45" s="313" t="e">
        <f>F45/E45*100</f>
        <v>#DIV/0!</v>
      </c>
    </row>
    <row r="46" spans="1:11" ht="24" customHeight="1">
      <c r="A46" s="211" t="s">
        <v>468</v>
      </c>
      <c r="B46" s="212" t="s">
        <v>405</v>
      </c>
      <c r="C46" s="74"/>
      <c r="D46" s="74"/>
      <c r="E46" s="74"/>
      <c r="F46" s="74"/>
      <c r="G46" s="74">
        <f t="shared" si="6"/>
        <v>0</v>
      </c>
      <c r="H46" s="311" t="e">
        <f t="shared" ref="H46:H56" si="7">F46/E46*100</f>
        <v>#DIV/0!</v>
      </c>
    </row>
    <row r="47" spans="1:11" ht="37.5" customHeight="1">
      <c r="A47" s="7" t="s">
        <v>432</v>
      </c>
      <c r="B47" s="212" t="s">
        <v>406</v>
      </c>
      <c r="C47" s="74"/>
      <c r="D47" s="74">
        <f>F47</f>
        <v>0</v>
      </c>
      <c r="E47" s="74"/>
      <c r="F47" s="74"/>
      <c r="G47" s="74">
        <f t="shared" si="6"/>
        <v>0</v>
      </c>
      <c r="H47" s="311" t="e">
        <f t="shared" si="7"/>
        <v>#DIV/0!</v>
      </c>
    </row>
    <row r="48" spans="1:11" ht="20.100000000000001" customHeight="1">
      <c r="A48" s="162" t="s">
        <v>70</v>
      </c>
      <c r="B48" s="213" t="s">
        <v>407</v>
      </c>
      <c r="C48" s="95"/>
      <c r="D48" s="74"/>
      <c r="E48" s="95"/>
      <c r="F48" s="95"/>
      <c r="G48" s="95">
        <f t="shared" si="6"/>
        <v>0</v>
      </c>
      <c r="H48" s="311" t="e">
        <f t="shared" si="7"/>
        <v>#DIV/0!</v>
      </c>
    </row>
    <row r="49" spans="1:8" ht="17.25" customHeight="1">
      <c r="A49" s="162" t="s">
        <v>71</v>
      </c>
      <c r="B49" s="213" t="s">
        <v>408</v>
      </c>
      <c r="C49" s="95"/>
      <c r="D49" s="74">
        <f>F49</f>
        <v>0</v>
      </c>
      <c r="E49" s="95"/>
      <c r="F49" s="95"/>
      <c r="G49" s="95">
        <f t="shared" si="6"/>
        <v>0</v>
      </c>
      <c r="H49" s="311" t="e">
        <f t="shared" si="7"/>
        <v>#DIV/0!</v>
      </c>
    </row>
    <row r="50" spans="1:8" ht="18" customHeight="1">
      <c r="A50" s="162" t="s">
        <v>83</v>
      </c>
      <c r="B50" s="213" t="s">
        <v>409</v>
      </c>
      <c r="C50" s="95"/>
      <c r="D50" s="95"/>
      <c r="E50" s="95"/>
      <c r="F50" s="95"/>
      <c r="G50" s="95">
        <f t="shared" si="6"/>
        <v>0</v>
      </c>
      <c r="H50" s="311" t="e">
        <f t="shared" si="7"/>
        <v>#DIV/0!</v>
      </c>
    </row>
    <row r="51" spans="1:8" ht="37.5" customHeight="1">
      <c r="A51" s="7" t="s">
        <v>433</v>
      </c>
      <c r="B51" s="212" t="s">
        <v>410</v>
      </c>
      <c r="C51" s="74"/>
      <c r="D51" s="74"/>
      <c r="E51" s="74"/>
      <c r="F51" s="74"/>
      <c r="G51" s="74">
        <f t="shared" si="6"/>
        <v>0</v>
      </c>
      <c r="H51" s="311" t="e">
        <f t="shared" si="7"/>
        <v>#DIV/0!</v>
      </c>
    </row>
    <row r="52" spans="1:8" ht="20.100000000000001" customHeight="1">
      <c r="A52" s="162" t="s">
        <v>70</v>
      </c>
      <c r="B52" s="213" t="s">
        <v>411</v>
      </c>
      <c r="C52" s="95"/>
      <c r="D52" s="95"/>
      <c r="E52" s="95"/>
      <c r="F52" s="95"/>
      <c r="G52" s="95">
        <f t="shared" si="6"/>
        <v>0</v>
      </c>
      <c r="H52" s="311" t="e">
        <f t="shared" si="7"/>
        <v>#DIV/0!</v>
      </c>
    </row>
    <row r="53" spans="1:8" ht="20.100000000000001" customHeight="1">
      <c r="A53" s="162" t="s">
        <v>71</v>
      </c>
      <c r="B53" s="213" t="s">
        <v>412</v>
      </c>
      <c r="C53" s="95"/>
      <c r="D53" s="95"/>
      <c r="E53" s="95"/>
      <c r="F53" s="95"/>
      <c r="G53" s="95">
        <f t="shared" si="6"/>
        <v>0</v>
      </c>
      <c r="H53" s="311" t="e">
        <f t="shared" si="7"/>
        <v>#DIV/0!</v>
      </c>
    </row>
    <row r="54" spans="1:8" ht="20.100000000000001" customHeight="1">
      <c r="A54" s="162" t="s">
        <v>83</v>
      </c>
      <c r="B54" s="213" t="s">
        <v>413</v>
      </c>
      <c r="C54" s="95"/>
      <c r="D54" s="95"/>
      <c r="E54" s="95"/>
      <c r="F54" s="95"/>
      <c r="G54" s="95">
        <f t="shared" si="6"/>
        <v>0</v>
      </c>
      <c r="H54" s="311" t="e">
        <f t="shared" si="7"/>
        <v>#DIV/0!</v>
      </c>
    </row>
    <row r="55" spans="1:8" ht="24.75" customHeight="1">
      <c r="A55" s="7" t="s">
        <v>414</v>
      </c>
      <c r="B55" s="212" t="s">
        <v>415</v>
      </c>
      <c r="C55" s="74"/>
      <c r="D55" s="74"/>
      <c r="E55" s="74"/>
      <c r="F55" s="74"/>
      <c r="G55" s="74">
        <f t="shared" si="6"/>
        <v>0</v>
      </c>
      <c r="H55" s="311" t="e">
        <f t="shared" si="7"/>
        <v>#DIV/0!</v>
      </c>
    </row>
    <row r="56" spans="1:8" ht="24" customHeight="1">
      <c r="A56" s="7" t="s">
        <v>416</v>
      </c>
      <c r="B56" s="212" t="s">
        <v>417</v>
      </c>
      <c r="C56" s="74"/>
      <c r="D56" s="74"/>
      <c r="E56" s="74"/>
      <c r="F56" s="74"/>
      <c r="G56" s="74">
        <f t="shared" si="6"/>
        <v>0</v>
      </c>
      <c r="H56" s="311" t="e">
        <f t="shared" si="7"/>
        <v>#DIV/0!</v>
      </c>
    </row>
    <row r="57" spans="1:8" ht="41.25" customHeight="1">
      <c r="A57" s="388" t="s">
        <v>418</v>
      </c>
      <c r="B57" s="389" t="s">
        <v>419</v>
      </c>
      <c r="C57" s="312">
        <f>SUM(C58:C67)</f>
        <v>-197</v>
      </c>
      <c r="D57" s="312">
        <f>SUM(D58:D67)</f>
        <v>-110</v>
      </c>
      <c r="E57" s="312">
        <f>SUM(E58:E67)</f>
        <v>0</v>
      </c>
      <c r="F57" s="312">
        <f>SUM(F58:F67)</f>
        <v>-110</v>
      </c>
      <c r="G57" s="312">
        <f t="shared" si="6"/>
        <v>-110</v>
      </c>
      <c r="H57" s="313" t="e">
        <f>F57/E57*100</f>
        <v>#DIV/0!</v>
      </c>
    </row>
    <row r="58" spans="1:8" ht="44.25" customHeight="1">
      <c r="A58" s="7" t="s">
        <v>420</v>
      </c>
      <c r="B58" s="175" t="s">
        <v>421</v>
      </c>
      <c r="C58" s="74">
        <v>-197</v>
      </c>
      <c r="D58" s="74">
        <v>-110</v>
      </c>
      <c r="E58" s="74" t="s">
        <v>241</v>
      </c>
      <c r="F58" s="74">
        <v>-110</v>
      </c>
      <c r="G58" s="74" t="e">
        <f t="shared" si="6"/>
        <v>#VALUE!</v>
      </c>
      <c r="H58" s="311" t="e">
        <f t="shared" ref="H58:H73" si="8">F58/E58*100</f>
        <v>#VALUE!</v>
      </c>
    </row>
    <row r="59" spans="1:8" ht="37.5" customHeight="1">
      <c r="A59" s="7" t="s">
        <v>434</v>
      </c>
      <c r="B59" s="175" t="s">
        <v>422</v>
      </c>
      <c r="C59" s="74" t="s">
        <v>241</v>
      </c>
      <c r="D59" s="74" t="s">
        <v>241</v>
      </c>
      <c r="E59" s="74" t="s">
        <v>241</v>
      </c>
      <c r="F59" s="74" t="s">
        <v>241</v>
      </c>
      <c r="G59" s="74" t="e">
        <f t="shared" si="6"/>
        <v>#VALUE!</v>
      </c>
      <c r="H59" s="311" t="e">
        <f t="shared" si="8"/>
        <v>#VALUE!</v>
      </c>
    </row>
    <row r="60" spans="1:8" ht="20.100000000000001" customHeight="1">
      <c r="A60" s="162" t="s">
        <v>70</v>
      </c>
      <c r="B60" s="214" t="s">
        <v>423</v>
      </c>
      <c r="C60" s="95" t="s">
        <v>241</v>
      </c>
      <c r="D60" s="95" t="s">
        <v>241</v>
      </c>
      <c r="E60" s="95" t="s">
        <v>241</v>
      </c>
      <c r="F60" s="95" t="s">
        <v>241</v>
      </c>
      <c r="G60" s="74" t="e">
        <f t="shared" si="6"/>
        <v>#VALUE!</v>
      </c>
      <c r="H60" s="311" t="e">
        <f t="shared" si="8"/>
        <v>#VALUE!</v>
      </c>
    </row>
    <row r="61" spans="1:8" ht="20.100000000000001" customHeight="1">
      <c r="A61" s="162" t="s">
        <v>71</v>
      </c>
      <c r="B61" s="214" t="s">
        <v>424</v>
      </c>
      <c r="C61" s="95" t="s">
        <v>241</v>
      </c>
      <c r="D61" s="95" t="s">
        <v>241</v>
      </c>
      <c r="E61" s="95" t="s">
        <v>241</v>
      </c>
      <c r="F61" s="95" t="s">
        <v>241</v>
      </c>
      <c r="G61" s="74" t="e">
        <f t="shared" si="6"/>
        <v>#VALUE!</v>
      </c>
      <c r="H61" s="311" t="e">
        <f t="shared" si="8"/>
        <v>#VALUE!</v>
      </c>
    </row>
    <row r="62" spans="1:8" ht="20.100000000000001" customHeight="1">
      <c r="A62" s="162" t="s">
        <v>83</v>
      </c>
      <c r="B62" s="214" t="s">
        <v>425</v>
      </c>
      <c r="C62" s="95" t="s">
        <v>241</v>
      </c>
      <c r="D62" s="95" t="s">
        <v>241</v>
      </c>
      <c r="E62" s="95" t="s">
        <v>241</v>
      </c>
      <c r="F62" s="95" t="s">
        <v>241</v>
      </c>
      <c r="G62" s="74" t="e">
        <f t="shared" si="6"/>
        <v>#VALUE!</v>
      </c>
      <c r="H62" s="311" t="e">
        <f t="shared" si="8"/>
        <v>#VALUE!</v>
      </c>
    </row>
    <row r="63" spans="1:8" ht="40.5" customHeight="1">
      <c r="A63" s="7" t="s">
        <v>435</v>
      </c>
      <c r="B63" s="175" t="s">
        <v>426</v>
      </c>
      <c r="C63" s="74" t="s">
        <v>241</v>
      </c>
      <c r="D63" s="74" t="s">
        <v>241</v>
      </c>
      <c r="E63" s="74" t="s">
        <v>241</v>
      </c>
      <c r="F63" s="74" t="s">
        <v>241</v>
      </c>
      <c r="G63" s="74" t="e">
        <f t="shared" si="6"/>
        <v>#VALUE!</v>
      </c>
      <c r="H63" s="311" t="e">
        <f t="shared" si="8"/>
        <v>#VALUE!</v>
      </c>
    </row>
    <row r="64" spans="1:8" ht="20.100000000000001" customHeight="1">
      <c r="A64" s="162" t="s">
        <v>70</v>
      </c>
      <c r="B64" s="214" t="s">
        <v>427</v>
      </c>
      <c r="C64" s="95" t="s">
        <v>241</v>
      </c>
      <c r="D64" s="95" t="s">
        <v>241</v>
      </c>
      <c r="E64" s="95" t="s">
        <v>241</v>
      </c>
      <c r="F64" s="95" t="s">
        <v>241</v>
      </c>
      <c r="G64" s="74" t="e">
        <f t="shared" si="6"/>
        <v>#VALUE!</v>
      </c>
      <c r="H64" s="311" t="e">
        <f t="shared" si="8"/>
        <v>#VALUE!</v>
      </c>
    </row>
    <row r="65" spans="1:11" ht="20.100000000000001" customHeight="1">
      <c r="A65" s="162" t="s">
        <v>71</v>
      </c>
      <c r="B65" s="214" t="s">
        <v>428</v>
      </c>
      <c r="C65" s="95" t="s">
        <v>241</v>
      </c>
      <c r="D65" s="95" t="s">
        <v>241</v>
      </c>
      <c r="E65" s="95" t="s">
        <v>241</v>
      </c>
      <c r="F65" s="95" t="s">
        <v>241</v>
      </c>
      <c r="G65" s="74" t="e">
        <f t="shared" si="6"/>
        <v>#VALUE!</v>
      </c>
      <c r="H65" s="311" t="e">
        <f t="shared" si="8"/>
        <v>#VALUE!</v>
      </c>
    </row>
    <row r="66" spans="1:11" ht="20.100000000000001" customHeight="1">
      <c r="A66" s="162" t="s">
        <v>83</v>
      </c>
      <c r="B66" s="214" t="s">
        <v>429</v>
      </c>
      <c r="C66" s="95" t="s">
        <v>241</v>
      </c>
      <c r="D66" s="95" t="s">
        <v>241</v>
      </c>
      <c r="E66" s="95" t="s">
        <v>241</v>
      </c>
      <c r="F66" s="95" t="s">
        <v>241</v>
      </c>
      <c r="G66" s="74" t="e">
        <f t="shared" si="6"/>
        <v>#VALUE!</v>
      </c>
      <c r="H66" s="311" t="e">
        <f t="shared" si="8"/>
        <v>#VALUE!</v>
      </c>
    </row>
    <row r="67" spans="1:11" ht="24" customHeight="1">
      <c r="A67" s="7" t="s">
        <v>345</v>
      </c>
      <c r="B67" s="175" t="s">
        <v>430</v>
      </c>
      <c r="C67" s="74" t="s">
        <v>241</v>
      </c>
      <c r="D67" s="74" t="s">
        <v>241</v>
      </c>
      <c r="E67" s="74" t="s">
        <v>241</v>
      </c>
      <c r="F67" s="74" t="s">
        <v>241</v>
      </c>
      <c r="G67" s="74" t="e">
        <f t="shared" si="6"/>
        <v>#VALUE!</v>
      </c>
      <c r="H67" s="311" t="e">
        <f t="shared" si="8"/>
        <v>#VALUE!</v>
      </c>
    </row>
    <row r="68" spans="1:11" ht="31.5" customHeight="1">
      <c r="A68" s="393" t="s">
        <v>115</v>
      </c>
      <c r="B68" s="389" t="s">
        <v>431</v>
      </c>
      <c r="C68" s="312">
        <f>SUM(C46,C48:C50,C52:C56,C58:C58,C60:C62,C64:C67)</f>
        <v>-197</v>
      </c>
      <c r="D68" s="312">
        <f>SUM(D46,D48:D50,D52:D56,D58:D58,D60:D62,D64:D67)</f>
        <v>-110</v>
      </c>
      <c r="E68" s="312">
        <f>SUM(E46,E48:E50,E52:E56,E58:E58,E60:E62,E64:E67)</f>
        <v>0</v>
      </c>
      <c r="F68" s="312">
        <f>SUM(F46,F48:F50,F52:F56,F58:F58,F60:F62,F64:F67)</f>
        <v>-110</v>
      </c>
      <c r="G68" s="312">
        <f t="shared" si="6"/>
        <v>-110</v>
      </c>
      <c r="H68" s="313" t="e">
        <f t="shared" si="8"/>
        <v>#DIV/0!</v>
      </c>
    </row>
    <row r="69" spans="1:11" s="12" customFormat="1" ht="27.75" customHeight="1">
      <c r="A69" s="9" t="s">
        <v>220</v>
      </c>
      <c r="B69" s="82"/>
      <c r="C69" s="74"/>
      <c r="D69" s="74"/>
      <c r="E69" s="74"/>
      <c r="F69" s="74"/>
      <c r="G69" s="74">
        <f>F69-E69</f>
        <v>0</v>
      </c>
      <c r="H69" s="311" t="e">
        <f t="shared" si="8"/>
        <v>#DIV/0!</v>
      </c>
      <c r="K69" s="1"/>
    </row>
    <row r="70" spans="1:11" s="12" customFormat="1" ht="29.25" customHeight="1">
      <c r="A70" s="396" t="s">
        <v>20</v>
      </c>
      <c r="B70" s="397">
        <v>3600</v>
      </c>
      <c r="C70" s="390">
        <v>1856</v>
      </c>
      <c r="D70" s="390">
        <v>1759</v>
      </c>
      <c r="E70" s="390">
        <v>1366</v>
      </c>
      <c r="F70" s="390">
        <v>1759</v>
      </c>
      <c r="G70" s="390">
        <f>F70-E70</f>
        <v>393</v>
      </c>
      <c r="H70" s="313">
        <f t="shared" si="8"/>
        <v>128.77013177159591</v>
      </c>
      <c r="K70" s="1"/>
    </row>
    <row r="71" spans="1:11" s="12" customFormat="1" ht="25.5" customHeight="1">
      <c r="A71" s="59" t="s">
        <v>197</v>
      </c>
      <c r="B71" s="82">
        <v>3610</v>
      </c>
      <c r="C71" s="74"/>
      <c r="D71" s="74"/>
      <c r="E71" s="74"/>
      <c r="F71" s="74"/>
      <c r="G71" s="74">
        <f>F71-E71</f>
        <v>0</v>
      </c>
      <c r="H71" s="311" t="e">
        <f t="shared" si="8"/>
        <v>#DIV/0!</v>
      </c>
      <c r="K71" s="1"/>
    </row>
    <row r="72" spans="1:11" s="12" customFormat="1" ht="28.5" customHeight="1">
      <c r="A72" s="396" t="s">
        <v>40</v>
      </c>
      <c r="B72" s="397">
        <v>3620</v>
      </c>
      <c r="C72" s="390">
        <f>C70+C19+C41+C68</f>
        <v>1759</v>
      </c>
      <c r="D72" s="390">
        <f>D70+D19+D41+D68</f>
        <v>2841</v>
      </c>
      <c r="E72" s="390">
        <f>E70+E19+E41+E68</f>
        <v>483</v>
      </c>
      <c r="F72" s="390">
        <f>F70+F19+F41+F68</f>
        <v>2841</v>
      </c>
      <c r="G72" s="390">
        <f>F72-E72</f>
        <v>2358</v>
      </c>
      <c r="H72" s="313">
        <f t="shared" si="8"/>
        <v>588.19875776397521</v>
      </c>
      <c r="K72" s="1"/>
    </row>
    <row r="73" spans="1:11" s="12" customFormat="1" ht="33" customHeight="1">
      <c r="A73" s="396" t="s">
        <v>21</v>
      </c>
      <c r="B73" s="397">
        <v>3630</v>
      </c>
      <c r="C73" s="312">
        <f>C19+C41+C68</f>
        <v>-97</v>
      </c>
      <c r="D73" s="312">
        <f>D19+D41+D68</f>
        <v>1082</v>
      </c>
      <c r="E73" s="312">
        <f>E19+E41+E68</f>
        <v>-883</v>
      </c>
      <c r="F73" s="312">
        <f>F19+F41+F68</f>
        <v>1082</v>
      </c>
      <c r="G73" s="312">
        <f>G19+G41+G68</f>
        <v>1965</v>
      </c>
      <c r="H73" s="313">
        <f t="shared" si="8"/>
        <v>-122.53680634201585</v>
      </c>
      <c r="K73" s="1"/>
    </row>
    <row r="74" spans="1:11" s="12" customFormat="1">
      <c r="A74" s="1"/>
      <c r="B74" s="26"/>
      <c r="C74" s="26"/>
      <c r="D74" s="26"/>
      <c r="E74" s="26"/>
      <c r="F74" s="26"/>
      <c r="G74" s="26"/>
      <c r="H74" s="26"/>
    </row>
    <row r="75" spans="1:11" s="2" customFormat="1" ht="33" customHeight="1">
      <c r="A75" s="257" t="str">
        <f>'Осн фін показн (кварт)'!A56</f>
        <v>Начальник КП БМР ЖЕК № 1</v>
      </c>
      <c r="B75" s="234"/>
      <c r="C75" s="592" t="s">
        <v>471</v>
      </c>
      <c r="D75" s="592"/>
      <c r="E75" s="86"/>
      <c r="F75" s="558" t="str">
        <f>'Осн фін показн (кварт)'!F56:H56</f>
        <v>О.І. Ящук</v>
      </c>
      <c r="G75" s="558"/>
      <c r="H75" s="558"/>
    </row>
    <row r="76" spans="1:11" ht="18.75" customHeight="1">
      <c r="A76" s="103" t="s">
        <v>484</v>
      </c>
      <c r="C76" s="593" t="s">
        <v>60</v>
      </c>
      <c r="D76" s="593"/>
      <c r="E76" s="104"/>
      <c r="F76" s="587" t="s">
        <v>224</v>
      </c>
      <c r="G76" s="587"/>
      <c r="H76" s="587"/>
    </row>
  </sheetData>
  <mergeCells count="14">
    <mergeCell ref="C76:D76"/>
    <mergeCell ref="F75:H75"/>
    <mergeCell ref="F42:H42"/>
    <mergeCell ref="F43:H43"/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C75:D75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183"/>
  <sheetViews>
    <sheetView topLeftCell="A7" zoomScale="87" zoomScaleNormal="87" zoomScaleSheetLayoutView="55" workbookViewId="0">
      <selection activeCell="L14" sqref="L14"/>
    </sheetView>
  </sheetViews>
  <sheetFormatPr defaultRowHeight="18.75" outlineLevelRow="1"/>
  <cols>
    <col min="1" max="1" width="41.140625" style="2" customWidth="1"/>
    <col min="2" max="2" width="7" style="20" customWidth="1"/>
    <col min="3" max="3" width="15.140625" style="20" customWidth="1"/>
    <col min="4" max="4" width="15.85546875" style="20" customWidth="1"/>
    <col min="5" max="5" width="13.85546875" style="20" customWidth="1"/>
    <col min="6" max="6" width="13.140625" style="20" customWidth="1"/>
    <col min="7" max="7" width="14.5703125" style="20" customWidth="1"/>
    <col min="8" max="8" width="13.7109375" style="20" customWidth="1"/>
    <col min="9" max="9" width="9.5703125" style="2" customWidth="1"/>
    <col min="10" max="16384" width="9.140625" style="2"/>
  </cols>
  <sheetData>
    <row r="1" spans="1:10" hidden="1" outlineLevel="1">
      <c r="H1" s="23" t="s">
        <v>164</v>
      </c>
    </row>
    <row r="2" spans="1:10" hidden="1" outlineLevel="1">
      <c r="H2" s="23" t="s">
        <v>154</v>
      </c>
    </row>
    <row r="3" spans="1:10" ht="63.75" customHeight="1" collapsed="1">
      <c r="A3" s="568" t="s">
        <v>147</v>
      </c>
      <c r="B3" s="568"/>
      <c r="C3" s="568"/>
      <c r="D3" s="568"/>
      <c r="E3" s="568"/>
      <c r="F3" s="568"/>
      <c r="G3" s="568"/>
      <c r="H3" s="568"/>
    </row>
    <row r="4" spans="1:10">
      <c r="A4" s="607"/>
      <c r="B4" s="607"/>
      <c r="C4" s="607"/>
      <c r="D4" s="607"/>
      <c r="E4" s="607"/>
      <c r="F4" s="607"/>
      <c r="G4" s="607"/>
      <c r="H4" s="607"/>
    </row>
    <row r="5" spans="1:10" ht="58.5" customHeight="1">
      <c r="A5" s="609" t="s">
        <v>194</v>
      </c>
      <c r="B5" s="561" t="s">
        <v>8</v>
      </c>
      <c r="C5" s="605" t="s">
        <v>464</v>
      </c>
      <c r="D5" s="606"/>
      <c r="E5" s="596" t="s">
        <v>463</v>
      </c>
      <c r="F5" s="597"/>
      <c r="G5" s="597"/>
      <c r="H5" s="598"/>
    </row>
    <row r="6" spans="1:10" ht="57.75" customHeight="1">
      <c r="A6" s="610"/>
      <c r="B6" s="561"/>
      <c r="C6" s="44" t="s">
        <v>910</v>
      </c>
      <c r="D6" s="6" t="s">
        <v>911</v>
      </c>
      <c r="E6" s="44" t="s">
        <v>908</v>
      </c>
      <c r="F6" s="44" t="s">
        <v>909</v>
      </c>
      <c r="G6" s="44" t="s">
        <v>189</v>
      </c>
      <c r="H6" s="44" t="s">
        <v>190</v>
      </c>
    </row>
    <row r="7" spans="1:10" ht="15.75" customHeight="1">
      <c r="A7" s="141">
        <v>1</v>
      </c>
      <c r="B7" s="81">
        <v>2</v>
      </c>
      <c r="C7" s="427">
        <v>3</v>
      </c>
      <c r="D7" s="427">
        <v>4</v>
      </c>
      <c r="E7" s="427">
        <v>5</v>
      </c>
      <c r="F7" s="526">
        <v>6</v>
      </c>
      <c r="G7" s="141">
        <v>7</v>
      </c>
      <c r="H7" s="81">
        <v>8</v>
      </c>
    </row>
    <row r="8" spans="1:10" s="4" customFormat="1" ht="63" customHeight="1">
      <c r="A8" s="361" t="s">
        <v>62</v>
      </c>
      <c r="B8" s="362">
        <v>4000</v>
      </c>
      <c r="C8" s="312">
        <f>SUM(C9:C13)</f>
        <v>176</v>
      </c>
      <c r="D8" s="312">
        <f>SUM(D9:D13)</f>
        <v>87</v>
      </c>
      <c r="E8" s="312">
        <f>SUM(E9:E13)</f>
        <v>80</v>
      </c>
      <c r="F8" s="312">
        <f>SUM(F9:F13)</f>
        <v>87</v>
      </c>
      <c r="G8" s="312">
        <f t="shared" ref="G8:G14" si="0">F8-E8</f>
        <v>7</v>
      </c>
      <c r="H8" s="313">
        <f>F8/E8*100</f>
        <v>108.74999999999999</v>
      </c>
    </row>
    <row r="9" spans="1:10" ht="47.25" customHeight="1">
      <c r="A9" s="7" t="s">
        <v>443</v>
      </c>
      <c r="B9" s="106" t="s">
        <v>153</v>
      </c>
      <c r="C9" s="74"/>
      <c r="D9" s="74"/>
      <c r="E9" s="74"/>
      <c r="F9" s="74"/>
      <c r="G9" s="312">
        <f t="shared" si="0"/>
        <v>0</v>
      </c>
      <c r="H9" s="313" t="e">
        <f t="shared" ref="H9:H14" si="1">F9/E9*100</f>
        <v>#DIV/0!</v>
      </c>
    </row>
    <row r="10" spans="1:10" ht="57" customHeight="1">
      <c r="A10" s="7" t="s">
        <v>444</v>
      </c>
      <c r="B10" s="105">
        <v>4020</v>
      </c>
      <c r="C10" s="74">
        <v>114</v>
      </c>
      <c r="D10" s="74">
        <f>F10</f>
        <v>0</v>
      </c>
      <c r="E10" s="74">
        <v>60</v>
      </c>
      <c r="F10" s="74"/>
      <c r="G10" s="312">
        <f t="shared" si="0"/>
        <v>-60</v>
      </c>
      <c r="H10" s="313">
        <f t="shared" si="1"/>
        <v>0</v>
      </c>
      <c r="J10" s="17"/>
    </row>
    <row r="11" spans="1:10" ht="69.75" customHeight="1">
      <c r="A11" s="7" t="s">
        <v>445</v>
      </c>
      <c r="B11" s="106">
        <v>4030</v>
      </c>
      <c r="C11" s="74">
        <v>52</v>
      </c>
      <c r="D11" s="74">
        <v>63</v>
      </c>
      <c r="E11" s="74">
        <v>20</v>
      </c>
      <c r="F11" s="74">
        <v>63</v>
      </c>
      <c r="G11" s="312">
        <f t="shared" si="0"/>
        <v>43</v>
      </c>
      <c r="H11" s="313">
        <f t="shared" si="1"/>
        <v>315</v>
      </c>
    </row>
    <row r="12" spans="1:10" ht="61.5" customHeight="1">
      <c r="A12" s="7" t="s">
        <v>446</v>
      </c>
      <c r="B12" s="105">
        <v>4040</v>
      </c>
      <c r="C12" s="74"/>
      <c r="D12" s="74"/>
      <c r="E12" s="74"/>
      <c r="F12" s="74"/>
      <c r="G12" s="312">
        <f t="shared" si="0"/>
        <v>0</v>
      </c>
      <c r="H12" s="313" t="e">
        <f t="shared" si="1"/>
        <v>#DIV/0!</v>
      </c>
    </row>
    <row r="13" spans="1:10" ht="82.5" customHeight="1">
      <c r="A13" s="7" t="s">
        <v>447</v>
      </c>
      <c r="B13" s="106">
        <v>4050</v>
      </c>
      <c r="C13" s="74">
        <v>10</v>
      </c>
      <c r="D13" s="74">
        <v>24</v>
      </c>
      <c r="E13" s="74"/>
      <c r="F13" s="74">
        <v>24</v>
      </c>
      <c r="G13" s="312">
        <f t="shared" si="0"/>
        <v>24</v>
      </c>
      <c r="H13" s="313" t="e">
        <f t="shared" si="1"/>
        <v>#DIV/0!</v>
      </c>
    </row>
    <row r="14" spans="1:10" ht="53.25" customHeight="1">
      <c r="A14" s="7" t="s">
        <v>469</v>
      </c>
      <c r="B14" s="105">
        <v>4060</v>
      </c>
      <c r="C14" s="74"/>
      <c r="D14" s="74"/>
      <c r="E14" s="74"/>
      <c r="F14" s="74"/>
      <c r="G14" s="312">
        <f t="shared" si="0"/>
        <v>0</v>
      </c>
      <c r="H14" s="313" t="e">
        <f t="shared" si="1"/>
        <v>#DIV/0!</v>
      </c>
    </row>
    <row r="15" spans="1:10" ht="43.5" customHeight="1">
      <c r="A15" s="611" t="s">
        <v>355</v>
      </c>
      <c r="B15" s="611"/>
      <c r="C15" s="611"/>
      <c r="D15" s="611"/>
      <c r="E15" s="611"/>
      <c r="F15" s="611"/>
      <c r="G15" s="611"/>
      <c r="H15" s="611"/>
      <c r="I15" s="176"/>
    </row>
    <row r="16" spans="1:10" ht="33" customHeight="1">
      <c r="A16" s="235" t="str">
        <f>'Осн фін показн (кварт)'!A56</f>
        <v>Начальник КП БМР ЖЕК № 1</v>
      </c>
      <c r="B16" s="234"/>
      <c r="C16" s="592" t="s">
        <v>471</v>
      </c>
      <c r="D16" s="592"/>
      <c r="E16" s="86"/>
      <c r="F16" s="558" t="str">
        <f>'Осн фін показн (кварт)'!F56:H56</f>
        <v>О.І. Ящук</v>
      </c>
      <c r="G16" s="558"/>
      <c r="H16" s="558"/>
    </row>
    <row r="17" spans="1:8" s="1" customFormat="1">
      <c r="A17" s="87" t="s">
        <v>59</v>
      </c>
      <c r="B17" s="88"/>
      <c r="C17" s="559" t="s">
        <v>60</v>
      </c>
      <c r="D17" s="559"/>
      <c r="E17" s="88"/>
      <c r="F17" s="608" t="s">
        <v>224</v>
      </c>
      <c r="G17" s="608"/>
      <c r="H17" s="608"/>
    </row>
    <row r="18" spans="1:8">
      <c r="A18" s="107"/>
      <c r="B18" s="87"/>
      <c r="C18" s="87"/>
      <c r="D18" s="87"/>
      <c r="E18" s="87"/>
      <c r="F18" s="87"/>
      <c r="G18" s="87"/>
      <c r="H18" s="87"/>
    </row>
    <row r="19" spans="1:8">
      <c r="A19" s="38"/>
    </row>
    <row r="20" spans="1:8">
      <c r="A20" s="38"/>
    </row>
    <row r="21" spans="1:8">
      <c r="A21" s="38"/>
    </row>
    <row r="22" spans="1:8">
      <c r="A22" s="38"/>
    </row>
    <row r="23" spans="1:8">
      <c r="A23" s="38"/>
    </row>
    <row r="24" spans="1:8">
      <c r="A24" s="38"/>
    </row>
    <row r="25" spans="1:8">
      <c r="A25" s="38"/>
    </row>
    <row r="26" spans="1:8">
      <c r="A26" s="38"/>
    </row>
    <row r="27" spans="1:8">
      <c r="A27" s="38"/>
    </row>
    <row r="28" spans="1:8">
      <c r="A28" s="38"/>
    </row>
    <row r="29" spans="1:8">
      <c r="A29" s="38"/>
    </row>
    <row r="30" spans="1:8">
      <c r="A30" s="38"/>
    </row>
    <row r="31" spans="1:8">
      <c r="A31" s="38"/>
    </row>
    <row r="32" spans="1:8">
      <c r="A32" s="38"/>
    </row>
    <row r="33" spans="1:1">
      <c r="A33" s="38"/>
    </row>
    <row r="34" spans="1:1">
      <c r="A34" s="38"/>
    </row>
    <row r="35" spans="1:1">
      <c r="A35" s="38"/>
    </row>
    <row r="36" spans="1:1">
      <c r="A36" s="38"/>
    </row>
    <row r="37" spans="1:1">
      <c r="A37" s="38"/>
    </row>
    <row r="38" spans="1:1">
      <c r="A38" s="38"/>
    </row>
    <row r="39" spans="1:1">
      <c r="A39" s="38"/>
    </row>
    <row r="40" spans="1:1">
      <c r="A40" s="38"/>
    </row>
    <row r="41" spans="1:1">
      <c r="A41" s="38"/>
    </row>
    <row r="42" spans="1:1">
      <c r="A42" s="38"/>
    </row>
    <row r="43" spans="1:1">
      <c r="A43" s="38"/>
    </row>
    <row r="44" spans="1:1">
      <c r="A44" s="38"/>
    </row>
    <row r="45" spans="1:1">
      <c r="A45" s="38"/>
    </row>
    <row r="46" spans="1:1">
      <c r="A46" s="38"/>
    </row>
    <row r="47" spans="1:1">
      <c r="A47" s="38"/>
    </row>
    <row r="48" spans="1:1">
      <c r="A48" s="38"/>
    </row>
    <row r="49" spans="1:1">
      <c r="A49" s="38"/>
    </row>
    <row r="50" spans="1:1">
      <c r="A50" s="38"/>
    </row>
    <row r="51" spans="1:1">
      <c r="A51" s="38"/>
    </row>
    <row r="52" spans="1:1">
      <c r="A52" s="38"/>
    </row>
    <row r="53" spans="1:1">
      <c r="A53" s="38"/>
    </row>
    <row r="54" spans="1:1">
      <c r="A54" s="38"/>
    </row>
    <row r="55" spans="1:1">
      <c r="A55" s="38"/>
    </row>
    <row r="56" spans="1:1">
      <c r="A56" s="38"/>
    </row>
    <row r="57" spans="1:1">
      <c r="A57" s="38"/>
    </row>
    <row r="58" spans="1:1">
      <c r="A58" s="38"/>
    </row>
    <row r="59" spans="1:1">
      <c r="A59" s="38"/>
    </row>
    <row r="60" spans="1:1">
      <c r="A60" s="38"/>
    </row>
    <row r="61" spans="1:1">
      <c r="A61" s="38"/>
    </row>
    <row r="62" spans="1:1">
      <c r="A62" s="38"/>
    </row>
    <row r="63" spans="1:1">
      <c r="A63" s="38"/>
    </row>
    <row r="64" spans="1:1">
      <c r="A64" s="38"/>
    </row>
    <row r="65" spans="1:1">
      <c r="A65" s="38"/>
    </row>
    <row r="66" spans="1:1">
      <c r="A66" s="38"/>
    </row>
    <row r="67" spans="1:1">
      <c r="A67" s="38"/>
    </row>
    <row r="68" spans="1:1">
      <c r="A68" s="38"/>
    </row>
    <row r="69" spans="1:1">
      <c r="A69" s="38"/>
    </row>
    <row r="70" spans="1:1">
      <c r="A70" s="38"/>
    </row>
    <row r="71" spans="1:1">
      <c r="A71" s="38"/>
    </row>
    <row r="72" spans="1:1">
      <c r="A72" s="38"/>
    </row>
    <row r="73" spans="1:1">
      <c r="A73" s="38"/>
    </row>
    <row r="74" spans="1:1">
      <c r="A74" s="38"/>
    </row>
    <row r="75" spans="1:1">
      <c r="A75" s="38"/>
    </row>
    <row r="76" spans="1:1">
      <c r="A76" s="38"/>
    </row>
    <row r="77" spans="1:1">
      <c r="A77" s="38"/>
    </row>
    <row r="78" spans="1:1">
      <c r="A78" s="38"/>
    </row>
    <row r="79" spans="1:1">
      <c r="A79" s="38"/>
    </row>
    <row r="80" spans="1:1">
      <c r="A80" s="38"/>
    </row>
    <row r="81" spans="1:1">
      <c r="A81" s="38"/>
    </row>
    <row r="82" spans="1:1">
      <c r="A82" s="38"/>
    </row>
    <row r="83" spans="1:1">
      <c r="A83" s="38"/>
    </row>
    <row r="84" spans="1:1">
      <c r="A84" s="38"/>
    </row>
    <row r="85" spans="1:1">
      <c r="A85" s="38"/>
    </row>
    <row r="86" spans="1:1">
      <c r="A86" s="38"/>
    </row>
    <row r="87" spans="1:1">
      <c r="A87" s="38"/>
    </row>
    <row r="88" spans="1:1">
      <c r="A88" s="38"/>
    </row>
    <row r="89" spans="1:1">
      <c r="A89" s="38"/>
    </row>
    <row r="90" spans="1:1">
      <c r="A90" s="38"/>
    </row>
    <row r="91" spans="1:1">
      <c r="A91" s="38"/>
    </row>
    <row r="92" spans="1:1">
      <c r="A92" s="38"/>
    </row>
    <row r="93" spans="1:1">
      <c r="A93" s="38"/>
    </row>
    <row r="94" spans="1:1">
      <c r="A94" s="38"/>
    </row>
    <row r="95" spans="1:1">
      <c r="A95" s="38"/>
    </row>
    <row r="96" spans="1:1">
      <c r="A96" s="38"/>
    </row>
    <row r="97" spans="1:1">
      <c r="A97" s="38"/>
    </row>
    <row r="98" spans="1:1">
      <c r="A98" s="38"/>
    </row>
    <row r="99" spans="1:1">
      <c r="A99" s="38"/>
    </row>
    <row r="100" spans="1:1">
      <c r="A100" s="38"/>
    </row>
    <row r="101" spans="1:1">
      <c r="A101" s="38"/>
    </row>
    <row r="102" spans="1:1">
      <c r="A102" s="38"/>
    </row>
    <row r="103" spans="1:1">
      <c r="A103" s="38"/>
    </row>
    <row r="104" spans="1:1">
      <c r="A104" s="38"/>
    </row>
    <row r="105" spans="1:1">
      <c r="A105" s="38"/>
    </row>
    <row r="106" spans="1:1">
      <c r="A106" s="38"/>
    </row>
    <row r="107" spans="1:1">
      <c r="A107" s="38"/>
    </row>
    <row r="108" spans="1:1">
      <c r="A108" s="38"/>
    </row>
    <row r="109" spans="1:1">
      <c r="A109" s="38"/>
    </row>
    <row r="110" spans="1:1">
      <c r="A110" s="38"/>
    </row>
    <row r="111" spans="1:1">
      <c r="A111" s="38"/>
    </row>
    <row r="112" spans="1:1">
      <c r="A112" s="38"/>
    </row>
    <row r="113" spans="1:1">
      <c r="A113" s="38"/>
    </row>
    <row r="114" spans="1:1">
      <c r="A114" s="38"/>
    </row>
    <row r="115" spans="1:1">
      <c r="A115" s="38"/>
    </row>
    <row r="116" spans="1:1">
      <c r="A116" s="38"/>
    </row>
    <row r="117" spans="1:1">
      <c r="A117" s="38"/>
    </row>
    <row r="118" spans="1:1">
      <c r="A118" s="38"/>
    </row>
    <row r="119" spans="1:1">
      <c r="A119" s="38"/>
    </row>
    <row r="120" spans="1:1">
      <c r="A120" s="38"/>
    </row>
    <row r="121" spans="1:1">
      <c r="A121" s="38"/>
    </row>
    <row r="122" spans="1:1">
      <c r="A122" s="38"/>
    </row>
    <row r="123" spans="1:1">
      <c r="A123" s="38"/>
    </row>
    <row r="124" spans="1:1">
      <c r="A124" s="38"/>
    </row>
    <row r="125" spans="1:1">
      <c r="A125" s="38"/>
    </row>
    <row r="126" spans="1:1">
      <c r="A126" s="38"/>
    </row>
    <row r="127" spans="1:1">
      <c r="A127" s="38"/>
    </row>
    <row r="128" spans="1:1">
      <c r="A128" s="38"/>
    </row>
    <row r="129" spans="1:1">
      <c r="A129" s="38"/>
    </row>
    <row r="130" spans="1:1">
      <c r="A130" s="38"/>
    </row>
    <row r="131" spans="1:1">
      <c r="A131" s="38"/>
    </row>
    <row r="132" spans="1:1">
      <c r="A132" s="38"/>
    </row>
    <row r="133" spans="1:1">
      <c r="A133" s="38"/>
    </row>
    <row r="134" spans="1:1">
      <c r="A134" s="38"/>
    </row>
    <row r="135" spans="1:1">
      <c r="A135" s="38"/>
    </row>
    <row r="136" spans="1:1">
      <c r="A136" s="38"/>
    </row>
    <row r="137" spans="1:1">
      <c r="A137" s="38"/>
    </row>
    <row r="138" spans="1:1">
      <c r="A138" s="38"/>
    </row>
    <row r="139" spans="1:1">
      <c r="A139" s="38"/>
    </row>
    <row r="140" spans="1:1">
      <c r="A140" s="38"/>
    </row>
    <row r="141" spans="1:1">
      <c r="A141" s="38"/>
    </row>
    <row r="142" spans="1:1">
      <c r="A142" s="38"/>
    </row>
    <row r="143" spans="1:1">
      <c r="A143" s="38"/>
    </row>
    <row r="144" spans="1:1">
      <c r="A144" s="38"/>
    </row>
    <row r="145" spans="1:1">
      <c r="A145" s="38"/>
    </row>
    <row r="146" spans="1:1">
      <c r="A146" s="38"/>
    </row>
    <row r="147" spans="1:1">
      <c r="A147" s="38"/>
    </row>
    <row r="148" spans="1:1">
      <c r="A148" s="38"/>
    </row>
    <row r="149" spans="1:1">
      <c r="A149" s="38"/>
    </row>
    <row r="150" spans="1:1">
      <c r="A150" s="38"/>
    </row>
    <row r="151" spans="1:1">
      <c r="A151" s="38"/>
    </row>
    <row r="152" spans="1:1">
      <c r="A152" s="38"/>
    </row>
    <row r="153" spans="1:1">
      <c r="A153" s="38"/>
    </row>
    <row r="154" spans="1:1">
      <c r="A154" s="38"/>
    </row>
    <row r="155" spans="1:1">
      <c r="A155" s="38"/>
    </row>
    <row r="156" spans="1:1">
      <c r="A156" s="38"/>
    </row>
    <row r="157" spans="1:1">
      <c r="A157" s="38"/>
    </row>
    <row r="158" spans="1:1">
      <c r="A158" s="38"/>
    </row>
    <row r="159" spans="1:1">
      <c r="A159" s="38"/>
    </row>
    <row r="160" spans="1:1">
      <c r="A160" s="38"/>
    </row>
    <row r="161" spans="1:1">
      <c r="A161" s="38"/>
    </row>
    <row r="162" spans="1:1">
      <c r="A162" s="38"/>
    </row>
    <row r="163" spans="1:1">
      <c r="A163" s="38"/>
    </row>
    <row r="164" spans="1:1">
      <c r="A164" s="38"/>
    </row>
    <row r="165" spans="1:1">
      <c r="A165" s="38"/>
    </row>
    <row r="166" spans="1:1">
      <c r="A166" s="38"/>
    </row>
    <row r="167" spans="1:1">
      <c r="A167" s="38"/>
    </row>
    <row r="168" spans="1:1">
      <c r="A168" s="38"/>
    </row>
    <row r="169" spans="1:1">
      <c r="A169" s="38"/>
    </row>
    <row r="170" spans="1:1">
      <c r="A170" s="38"/>
    </row>
    <row r="171" spans="1:1">
      <c r="A171" s="38"/>
    </row>
    <row r="172" spans="1:1">
      <c r="A172" s="38"/>
    </row>
    <row r="173" spans="1:1">
      <c r="A173" s="38"/>
    </row>
    <row r="174" spans="1:1">
      <c r="A174" s="38"/>
    </row>
    <row r="175" spans="1:1">
      <c r="A175" s="38"/>
    </row>
    <row r="176" spans="1:1">
      <c r="A176" s="38"/>
    </row>
    <row r="177" spans="1:1">
      <c r="A177" s="38"/>
    </row>
    <row r="178" spans="1:1">
      <c r="A178" s="38"/>
    </row>
    <row r="179" spans="1:1">
      <c r="A179" s="38"/>
    </row>
    <row r="180" spans="1:1">
      <c r="A180" s="38"/>
    </row>
    <row r="181" spans="1:1">
      <c r="A181" s="38"/>
    </row>
    <row r="182" spans="1:1">
      <c r="A182" s="38"/>
    </row>
    <row r="183" spans="1:1">
      <c r="A183" s="38"/>
    </row>
  </sheetData>
  <mergeCells count="11">
    <mergeCell ref="A15:H15"/>
    <mergeCell ref="C5:D5"/>
    <mergeCell ref="C16:D16"/>
    <mergeCell ref="C17:D17"/>
    <mergeCell ref="A3:H3"/>
    <mergeCell ref="B5:B6"/>
    <mergeCell ref="A4:H4"/>
    <mergeCell ref="F17:H17"/>
    <mergeCell ref="E5:H5"/>
    <mergeCell ref="F16:H16"/>
    <mergeCell ref="A5:A6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N14"/>
  <sheetViews>
    <sheetView zoomScaleNormal="100" zoomScaleSheetLayoutView="7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17" sqref="I17"/>
    </sheetView>
  </sheetViews>
  <sheetFormatPr defaultRowHeight="15.75"/>
  <cols>
    <col min="1" max="1" width="37.85546875" style="237" customWidth="1"/>
    <col min="2" max="2" width="6" style="237" customWidth="1"/>
    <col min="3" max="3" width="15.140625" style="237" customWidth="1"/>
    <col min="4" max="5" width="14.7109375" style="237" customWidth="1"/>
    <col min="6" max="6" width="13.85546875" style="237" customWidth="1"/>
    <col min="7" max="7" width="14" style="237" customWidth="1"/>
    <col min="8" max="8" width="14.85546875" style="237" customWidth="1"/>
    <col min="9" max="9" width="19.85546875" style="237" customWidth="1"/>
    <col min="10" max="10" width="9.5703125" style="237" customWidth="1"/>
    <col min="11" max="11" width="9.140625" style="237"/>
    <col min="12" max="12" width="27.140625" style="237" customWidth="1"/>
    <col min="13" max="14" width="9.140625" style="237"/>
    <col min="15" max="16384" width="9.140625" style="25"/>
  </cols>
  <sheetData>
    <row r="1" spans="1:14" ht="30" customHeight="1">
      <c r="A1" s="612" t="s">
        <v>149</v>
      </c>
      <c r="B1" s="612"/>
      <c r="C1" s="612"/>
      <c r="D1" s="612"/>
      <c r="E1" s="612"/>
      <c r="F1" s="612"/>
      <c r="G1" s="612"/>
      <c r="H1" s="612"/>
      <c r="I1" s="612"/>
    </row>
    <row r="2" spans="1:14" ht="9.75" customHeight="1"/>
    <row r="3" spans="1:14" ht="63.75" customHeight="1">
      <c r="A3" s="613" t="s">
        <v>194</v>
      </c>
      <c r="B3" s="613" t="s">
        <v>0</v>
      </c>
      <c r="C3" s="613" t="s">
        <v>75</v>
      </c>
      <c r="D3" s="616" t="s">
        <v>464</v>
      </c>
      <c r="E3" s="585"/>
      <c r="F3" s="615" t="s">
        <v>463</v>
      </c>
      <c r="G3" s="615"/>
      <c r="H3" s="615"/>
      <c r="I3" s="613" t="s">
        <v>221</v>
      </c>
    </row>
    <row r="4" spans="1:14" ht="48" customHeight="1">
      <c r="A4" s="614"/>
      <c r="B4" s="614"/>
      <c r="C4" s="614"/>
      <c r="D4" s="236" t="s">
        <v>910</v>
      </c>
      <c r="E4" s="81" t="s">
        <v>911</v>
      </c>
      <c r="F4" s="236" t="s">
        <v>913</v>
      </c>
      <c r="G4" s="236" t="s">
        <v>909</v>
      </c>
      <c r="H4" s="236" t="s">
        <v>189</v>
      </c>
      <c r="I4" s="614"/>
    </row>
    <row r="5" spans="1:14" s="42" customFormat="1" ht="13.5" customHeight="1">
      <c r="A5" s="238">
        <v>1</v>
      </c>
      <c r="B5" s="238">
        <v>2</v>
      </c>
      <c r="C5" s="238">
        <v>3</v>
      </c>
      <c r="D5" s="458">
        <v>4</v>
      </c>
      <c r="E5" s="458">
        <v>5</v>
      </c>
      <c r="F5" s="458">
        <v>6</v>
      </c>
      <c r="G5" s="458">
        <v>7</v>
      </c>
      <c r="H5" s="458">
        <v>8</v>
      </c>
      <c r="I5" s="238">
        <v>9</v>
      </c>
      <c r="J5" s="237"/>
      <c r="K5" s="237"/>
      <c r="L5" s="237"/>
      <c r="M5" s="237"/>
      <c r="N5" s="237"/>
    </row>
    <row r="6" spans="1:14" s="42" customFormat="1" ht="41.25" customHeight="1">
      <c r="A6" s="239" t="s">
        <v>125</v>
      </c>
      <c r="B6" s="240"/>
      <c r="C6" s="238"/>
      <c r="D6" s="238"/>
      <c r="E6" s="238"/>
      <c r="F6" s="238"/>
      <c r="G6" s="238"/>
      <c r="H6" s="238"/>
      <c r="I6" s="238"/>
      <c r="J6" s="237"/>
      <c r="K6" s="237"/>
      <c r="L6" s="237"/>
      <c r="M6" s="237"/>
      <c r="N6" s="237"/>
    </row>
    <row r="7" spans="1:14" ht="84.75" customHeight="1">
      <c r="A7" s="241" t="s">
        <v>258</v>
      </c>
      <c r="B7" s="81">
        <v>5000</v>
      </c>
      <c r="C7" s="242" t="s">
        <v>234</v>
      </c>
      <c r="D7" s="309">
        <f>'Осн фін показн (кварт)'!C24/'Осн фін показн (кварт)'!C48</f>
        <v>1.0087157370481981E-2</v>
      </c>
      <c r="E7" s="309">
        <f>'Осн фін показн (кварт)'!D24/'Осн фін показн (кварт)'!D48</f>
        <v>2.0700791844199304E-2</v>
      </c>
      <c r="F7" s="309">
        <f>'Осн фін показн (кварт)'!E24/'Осн фін показн (кварт)'!E48</f>
        <v>2.2701475595913735E-4</v>
      </c>
      <c r="G7" s="309">
        <f>'Осн фін показн (кварт)'!F24/'Осн фін показн (кварт)'!F48</f>
        <v>2.0700791844199304E-2</v>
      </c>
      <c r="H7" s="309"/>
      <c r="I7" s="142" t="s">
        <v>235</v>
      </c>
    </row>
    <row r="8" spans="1:14" ht="84.75" customHeight="1">
      <c r="A8" s="244" t="s">
        <v>242</v>
      </c>
      <c r="B8" s="81">
        <v>5010</v>
      </c>
      <c r="C8" s="242" t="s">
        <v>76</v>
      </c>
      <c r="D8" s="309">
        <f>'Осн фін показн (кварт)'!C24/'Осн фін показн (кварт)'!C13</f>
        <v>1.1932206284153006E-2</v>
      </c>
      <c r="E8" s="309">
        <f>'Осн фін показн (кварт)'!D24/'Осн фін показн (кварт)'!D13</f>
        <v>2.3362536503963287E-2</v>
      </c>
      <c r="F8" s="309">
        <f>'Осн фін показн (кварт)'!E24/'Осн фін показн (кварт)'!E13</f>
        <v>2.7173913043478261E-4</v>
      </c>
      <c r="G8" s="309">
        <f>'Осн фін показн (кварт)'!F24/'Осн фін показн (кварт)'!F13</f>
        <v>2.3362536503963287E-2</v>
      </c>
      <c r="H8" s="309"/>
      <c r="I8" s="142" t="s">
        <v>236</v>
      </c>
    </row>
    <row r="9" spans="1:14" ht="39" customHeight="1">
      <c r="A9" s="239" t="s">
        <v>126</v>
      </c>
      <c r="B9" s="81"/>
      <c r="C9" s="245"/>
      <c r="D9" s="243"/>
      <c r="E9" s="243"/>
      <c r="F9" s="243"/>
      <c r="G9" s="243"/>
      <c r="H9" s="243"/>
      <c r="I9" s="142"/>
    </row>
    <row r="10" spans="1:14" ht="132" customHeight="1">
      <c r="A10" s="241" t="s">
        <v>259</v>
      </c>
      <c r="B10" s="81">
        <v>5100</v>
      </c>
      <c r="C10" s="242" t="s">
        <v>122</v>
      </c>
      <c r="D10" s="309">
        <f>'Осн фін показн (кварт)'!C54/('Осн фін показн (кварт)'!C49+'Осн фін показн (кварт)'!C50)</f>
        <v>7.8313944223107566</v>
      </c>
      <c r="E10" s="309">
        <f>'Осн фін показн (кварт)'!D54/('Осн фін показн (кварт)'!D49+'Осн фін показн (кварт)'!D50)</f>
        <v>6.7291729323308269</v>
      </c>
      <c r="F10" s="309">
        <f>'Осн фін показн (кварт)'!E54/('Осн фін показн (кварт)'!E49+'Осн фін показн (кварт)'!E50)</f>
        <v>6.634315424610052</v>
      </c>
      <c r="G10" s="309">
        <f>'Осн фін показн (кварт)'!F54/('Осн фін показн (кварт)'!F49+'Осн фін показн (кварт)'!F50)</f>
        <v>6.7291729323308269</v>
      </c>
      <c r="H10" s="243"/>
      <c r="I10" s="142" t="s">
        <v>237</v>
      </c>
      <c r="K10" s="545"/>
    </row>
    <row r="11" spans="1:14" ht="192" customHeight="1">
      <c r="A11" s="241" t="s">
        <v>260</v>
      </c>
      <c r="B11" s="81">
        <v>5110</v>
      </c>
      <c r="C11" s="242" t="s">
        <v>122</v>
      </c>
      <c r="D11" s="243">
        <f>'Осн фін показн (кварт)'!C46/'Осн фін показн (кварт)'!C50</f>
        <v>1.6178486055776893</v>
      </c>
      <c r="E11" s="243">
        <f>'Осн фін показн (кварт)'!D46/'Осн фін показн (кварт)'!D50</f>
        <v>1.7440601503759399</v>
      </c>
      <c r="F11" s="243">
        <f>'Осн фін показн (кварт)'!E46/'Осн фін показн (кварт)'!E50</f>
        <v>1.4753032928942809</v>
      </c>
      <c r="G11" s="243">
        <f>'Осн фін показн (кварт)'!F46/'Осн фін показн (кварт)'!F50</f>
        <v>1.7440601503759399</v>
      </c>
      <c r="H11" s="243"/>
      <c r="I11" s="142" t="s">
        <v>238</v>
      </c>
      <c r="K11" s="520"/>
    </row>
    <row r="12" spans="1:14" ht="92.25" customHeight="1">
      <c r="A12" s="246" t="s">
        <v>450</v>
      </c>
      <c r="B12" s="247">
        <v>5120</v>
      </c>
      <c r="C12" s="242" t="s">
        <v>122</v>
      </c>
      <c r="D12" s="308">
        <f>'Осн фін показн (кварт)'!C14/'Осн фін показн (кварт)'!C48</f>
        <v>-0.71100925708717544</v>
      </c>
      <c r="E12" s="308">
        <f>'Осн фін показн (кварт)'!D14/'Осн фін показн (кварт)'!D48</f>
        <v>-0.73476137668048014</v>
      </c>
      <c r="F12" s="308">
        <f>'Осн фін показн (кварт)'!E14/'Осн фін показн (кварт)'!E48</f>
        <v>-0.71153991676125616</v>
      </c>
      <c r="G12" s="308">
        <f>'Осн фін показн (кварт)'!F14/'Осн фін показн (кварт)'!F48</f>
        <v>-0.73476137668048014</v>
      </c>
      <c r="H12" s="247"/>
      <c r="I12" s="246" t="s">
        <v>350</v>
      </c>
      <c r="K12" s="519"/>
    </row>
    <row r="13" spans="1:14" s="2" customFormat="1" ht="41.25" customHeight="1">
      <c r="A13" s="369" t="str">
        <f>'Осн фін показн (кварт)'!A56</f>
        <v>Начальник КП БМР ЖЕК № 1</v>
      </c>
      <c r="B13" s="248"/>
      <c r="C13" s="617" t="s">
        <v>245</v>
      </c>
      <c r="D13" s="617"/>
      <c r="E13" s="249"/>
      <c r="F13" s="618" t="str">
        <f>'Осн фін показн (кварт)'!F56:H56</f>
        <v>О.І. Ящук</v>
      </c>
      <c r="G13" s="618"/>
      <c r="H13" s="618"/>
      <c r="I13" s="314"/>
      <c r="J13" s="250"/>
      <c r="K13" s="250"/>
      <c r="L13" s="250"/>
      <c r="M13" s="250"/>
      <c r="N13" s="250"/>
    </row>
    <row r="14" spans="1:14" s="1" customFormat="1" ht="18.75" customHeight="1">
      <c r="A14" s="103" t="s">
        <v>223</v>
      </c>
      <c r="B14" s="104"/>
      <c r="C14" s="593" t="s">
        <v>60</v>
      </c>
      <c r="D14" s="593"/>
      <c r="E14" s="226"/>
      <c r="F14" s="619" t="s">
        <v>77</v>
      </c>
      <c r="G14" s="619"/>
      <c r="H14" s="619"/>
      <c r="I14" s="104"/>
      <c r="J14" s="15"/>
      <c r="K14" s="15"/>
      <c r="L14" s="15"/>
      <c r="M14" s="15"/>
      <c r="N14" s="15"/>
    </row>
  </sheetData>
  <mergeCells count="11">
    <mergeCell ref="C13:D13"/>
    <mergeCell ref="F13:H13"/>
    <mergeCell ref="F14:H14"/>
    <mergeCell ref="C14:D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W87"/>
  <sheetViews>
    <sheetView topLeftCell="A8" zoomScale="75" zoomScaleNormal="75" zoomScaleSheetLayoutView="75" workbookViewId="0">
      <selection activeCell="A8" sqref="A1:P65536"/>
    </sheetView>
  </sheetViews>
  <sheetFormatPr defaultRowHeight="18.75" outlineLevelRow="1"/>
  <cols>
    <col min="1" max="1" width="43.42578125" style="1" customWidth="1"/>
    <col min="2" max="2" width="11.7109375" style="16" customWidth="1"/>
    <col min="3" max="3" width="10.57031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8" width="9.140625" style="1" customWidth="1"/>
    <col min="19" max="19" width="9.140625" style="1"/>
    <col min="20" max="20" width="9.28515625" style="1" customWidth="1"/>
    <col min="21" max="16384" width="9.140625" style="1"/>
  </cols>
  <sheetData>
    <row r="1" spans="1:15" ht="18.75" hidden="1" customHeight="1" outlineLevel="1">
      <c r="N1" s="671" t="s">
        <v>164</v>
      </c>
      <c r="O1" s="671"/>
    </row>
    <row r="2" spans="1:15" hidden="1" outlineLevel="1">
      <c r="N2" s="671" t="s">
        <v>177</v>
      </c>
      <c r="O2" s="671"/>
    </row>
    <row r="3" spans="1:15" ht="24.75" customHeight="1" collapsed="1">
      <c r="A3" s="672" t="s">
        <v>84</v>
      </c>
      <c r="B3" s="672"/>
      <c r="C3" s="672"/>
      <c r="D3" s="672"/>
      <c r="E3" s="672"/>
      <c r="F3" s="672"/>
      <c r="G3" s="672"/>
      <c r="H3" s="672"/>
      <c r="I3" s="672"/>
      <c r="J3" s="672"/>
      <c r="K3" s="672"/>
      <c r="L3" s="672"/>
      <c r="M3" s="672"/>
      <c r="N3" s="672"/>
      <c r="O3" s="672"/>
    </row>
    <row r="4" spans="1:15" ht="23.25" customHeight="1">
      <c r="A4" s="672" t="s">
        <v>918</v>
      </c>
      <c r="B4" s="672"/>
      <c r="C4" s="672"/>
      <c r="D4" s="672"/>
      <c r="E4" s="672"/>
      <c r="F4" s="672"/>
      <c r="G4" s="672"/>
      <c r="H4" s="672"/>
      <c r="I4" s="672"/>
      <c r="J4" s="672"/>
      <c r="K4" s="672"/>
      <c r="L4" s="672"/>
      <c r="M4" s="672"/>
      <c r="N4" s="672"/>
      <c r="O4" s="672"/>
    </row>
    <row r="5" spans="1:15" ht="14.25" customHeight="1">
      <c r="A5" s="577" t="s">
        <v>474</v>
      </c>
      <c r="B5" s="577"/>
      <c r="C5" s="577"/>
      <c r="D5" s="577"/>
      <c r="E5" s="577"/>
      <c r="F5" s="577"/>
      <c r="G5" s="577"/>
      <c r="H5" s="577"/>
      <c r="I5" s="577"/>
      <c r="J5" s="577"/>
      <c r="K5" s="577"/>
      <c r="L5" s="577"/>
      <c r="M5" s="577"/>
      <c r="N5" s="577"/>
      <c r="O5" s="577"/>
    </row>
    <row r="6" spans="1:15" ht="12" customHeight="1">
      <c r="A6" s="559" t="s">
        <v>93</v>
      </c>
      <c r="B6" s="559"/>
      <c r="C6" s="559"/>
      <c r="D6" s="559"/>
      <c r="E6" s="559"/>
      <c r="F6" s="559"/>
      <c r="G6" s="559"/>
      <c r="H6" s="559"/>
      <c r="I6" s="559"/>
      <c r="J6" s="559"/>
      <c r="K6" s="559"/>
      <c r="L6" s="559"/>
      <c r="M6" s="559"/>
      <c r="N6" s="559"/>
      <c r="O6" s="559"/>
    </row>
    <row r="7" spans="1:15" ht="21" customHeight="1">
      <c r="A7" s="633" t="s">
        <v>69</v>
      </c>
      <c r="B7" s="633"/>
      <c r="C7" s="633"/>
      <c r="D7" s="633"/>
      <c r="E7" s="633"/>
      <c r="F7" s="633"/>
      <c r="G7" s="633"/>
      <c r="H7" s="633"/>
      <c r="I7" s="633"/>
      <c r="J7" s="633"/>
      <c r="K7" s="633"/>
      <c r="L7" s="633"/>
      <c r="M7" s="633"/>
      <c r="N7" s="633"/>
      <c r="O7" s="633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673" t="s">
        <v>222</v>
      </c>
      <c r="B9" s="673"/>
      <c r="C9" s="673"/>
      <c r="D9" s="673"/>
      <c r="E9" s="673"/>
      <c r="F9" s="673"/>
      <c r="G9" s="673"/>
      <c r="H9" s="673"/>
      <c r="I9" s="673"/>
      <c r="J9" s="673"/>
      <c r="K9" s="673"/>
      <c r="L9" s="673"/>
      <c r="M9" s="673"/>
      <c r="N9" s="673"/>
      <c r="O9" s="673"/>
    </row>
    <row r="10" spans="1:15" ht="7.5" customHeight="1">
      <c r="B10" s="1"/>
    </row>
    <row r="11" spans="1:15" s="2" customFormat="1" ht="49.5" customHeight="1">
      <c r="A11" s="6" t="s">
        <v>194</v>
      </c>
      <c r="B11" s="563" t="s">
        <v>914</v>
      </c>
      <c r="C11" s="563"/>
      <c r="D11" s="563" t="s">
        <v>915</v>
      </c>
      <c r="E11" s="563"/>
      <c r="F11" s="563" t="s">
        <v>630</v>
      </c>
      <c r="G11" s="563"/>
      <c r="H11" s="563" t="s">
        <v>916</v>
      </c>
      <c r="I11" s="563"/>
      <c r="J11" s="563" t="s">
        <v>917</v>
      </c>
      <c r="K11" s="563"/>
      <c r="L11" s="563" t="s">
        <v>199</v>
      </c>
      <c r="M11" s="563"/>
      <c r="N11" s="563" t="s">
        <v>200</v>
      </c>
      <c r="O11" s="563"/>
    </row>
    <row r="12" spans="1:15" s="2" customFormat="1" ht="12.75" customHeight="1">
      <c r="A12" s="80">
        <v>1</v>
      </c>
      <c r="B12" s="641">
        <v>2</v>
      </c>
      <c r="C12" s="642"/>
      <c r="D12" s="641">
        <v>3</v>
      </c>
      <c r="E12" s="642"/>
      <c r="F12" s="641">
        <v>4</v>
      </c>
      <c r="G12" s="642"/>
      <c r="H12" s="641">
        <v>5</v>
      </c>
      <c r="I12" s="642"/>
      <c r="J12" s="641">
        <v>6</v>
      </c>
      <c r="K12" s="642"/>
      <c r="L12" s="639">
        <v>7</v>
      </c>
      <c r="M12" s="640"/>
      <c r="N12" s="561">
        <v>8</v>
      </c>
      <c r="O12" s="561"/>
    </row>
    <row r="13" spans="1:15" s="2" customFormat="1" ht="38.25" customHeight="1">
      <c r="A13" s="9" t="s">
        <v>94</v>
      </c>
      <c r="B13" s="625">
        <f>SUM(B14:C16)</f>
        <v>280</v>
      </c>
      <c r="C13" s="625"/>
      <c r="D13" s="625">
        <f>SUM(D14:E16)</f>
        <v>238</v>
      </c>
      <c r="E13" s="625"/>
      <c r="F13" s="625">
        <f>SUM(F14:G16)</f>
        <v>280</v>
      </c>
      <c r="G13" s="625"/>
      <c r="H13" s="625">
        <f>SUM(H14:I16)</f>
        <v>280</v>
      </c>
      <c r="I13" s="625"/>
      <c r="J13" s="625">
        <f>SUM(J14:K16)</f>
        <v>225</v>
      </c>
      <c r="K13" s="625"/>
      <c r="L13" s="637">
        <f>J13-H13</f>
        <v>-55</v>
      </c>
      <c r="M13" s="637"/>
      <c r="N13" s="636">
        <f>J13/H13*100</f>
        <v>80.357142857142861</v>
      </c>
      <c r="O13" s="636"/>
    </row>
    <row r="14" spans="1:15" s="2" customFormat="1" ht="24" customHeight="1">
      <c r="A14" s="7" t="s">
        <v>202</v>
      </c>
      <c r="B14" s="625">
        <v>1</v>
      </c>
      <c r="C14" s="625"/>
      <c r="D14" s="625">
        <v>1</v>
      </c>
      <c r="E14" s="625"/>
      <c r="F14" s="625">
        <v>1</v>
      </c>
      <c r="G14" s="625"/>
      <c r="H14" s="625">
        <v>1</v>
      </c>
      <c r="I14" s="625"/>
      <c r="J14" s="625">
        <v>1</v>
      </c>
      <c r="K14" s="625"/>
      <c r="L14" s="637">
        <f t="shared" ref="L14:L32" si="0">J14-H14</f>
        <v>0</v>
      </c>
      <c r="M14" s="637"/>
      <c r="N14" s="636">
        <f t="shared" ref="N14:N32" si="1">J14/H14*100</f>
        <v>100</v>
      </c>
      <c r="O14" s="636"/>
    </row>
    <row r="15" spans="1:15" s="2" customFormat="1" ht="33.75" customHeight="1">
      <c r="A15" s="7" t="s">
        <v>201</v>
      </c>
      <c r="B15" s="625">
        <v>27</v>
      </c>
      <c r="C15" s="625"/>
      <c r="D15" s="625">
        <v>27</v>
      </c>
      <c r="E15" s="625"/>
      <c r="F15" s="625">
        <v>27</v>
      </c>
      <c r="G15" s="625"/>
      <c r="H15" s="625">
        <v>27</v>
      </c>
      <c r="I15" s="625"/>
      <c r="J15" s="625">
        <v>25</v>
      </c>
      <c r="K15" s="625"/>
      <c r="L15" s="637">
        <f t="shared" si="0"/>
        <v>-2</v>
      </c>
      <c r="M15" s="637"/>
      <c r="N15" s="636">
        <f t="shared" si="1"/>
        <v>92.592592592592595</v>
      </c>
      <c r="O15" s="636"/>
    </row>
    <row r="16" spans="1:15" s="2" customFormat="1" ht="27" customHeight="1">
      <c r="A16" s="7" t="s">
        <v>203</v>
      </c>
      <c r="B16" s="625">
        <v>252</v>
      </c>
      <c r="C16" s="625"/>
      <c r="D16" s="625">
        <v>210</v>
      </c>
      <c r="E16" s="625"/>
      <c r="F16" s="625">
        <v>252</v>
      </c>
      <c r="G16" s="625"/>
      <c r="H16" s="625">
        <v>252</v>
      </c>
      <c r="I16" s="625"/>
      <c r="J16" s="625">
        <v>199</v>
      </c>
      <c r="K16" s="625"/>
      <c r="L16" s="637">
        <f t="shared" si="0"/>
        <v>-53</v>
      </c>
      <c r="M16" s="637"/>
      <c r="N16" s="636">
        <f t="shared" si="1"/>
        <v>78.968253968253961</v>
      </c>
      <c r="O16" s="636"/>
    </row>
    <row r="17" spans="1:23" s="2" customFormat="1" ht="35.25" customHeight="1">
      <c r="A17" s="9" t="s">
        <v>226</v>
      </c>
      <c r="B17" s="625">
        <f>SUM(B18:C20)</f>
        <v>22908</v>
      </c>
      <c r="C17" s="625"/>
      <c r="D17" s="625">
        <f>SUM(D18:E20)</f>
        <v>22244</v>
      </c>
      <c r="E17" s="625"/>
      <c r="F17" s="625">
        <f>SUM(F18:G20)</f>
        <v>25220</v>
      </c>
      <c r="G17" s="625"/>
      <c r="H17" s="625">
        <f>SUM(H18:I20)</f>
        <v>25220</v>
      </c>
      <c r="I17" s="625"/>
      <c r="J17" s="625">
        <f>SUM(J18:K20)</f>
        <v>21599</v>
      </c>
      <c r="K17" s="625"/>
      <c r="L17" s="637">
        <f>J17-H17</f>
        <v>-3621</v>
      </c>
      <c r="M17" s="637"/>
      <c r="N17" s="636">
        <f t="shared" si="1"/>
        <v>85.642347343378262</v>
      </c>
      <c r="O17" s="636"/>
    </row>
    <row r="18" spans="1:23" s="2" customFormat="1" ht="23.25" customHeight="1">
      <c r="A18" s="7" t="s">
        <v>202</v>
      </c>
      <c r="B18" s="625">
        <v>355</v>
      </c>
      <c r="C18" s="625"/>
      <c r="D18" s="625">
        <v>342</v>
      </c>
      <c r="E18" s="625"/>
      <c r="F18" s="625">
        <v>392</v>
      </c>
      <c r="G18" s="625"/>
      <c r="H18" s="625">
        <v>392</v>
      </c>
      <c r="I18" s="625"/>
      <c r="J18" s="620">
        <v>354</v>
      </c>
      <c r="K18" s="621"/>
      <c r="L18" s="637">
        <f t="shared" si="0"/>
        <v>-38</v>
      </c>
      <c r="M18" s="637"/>
      <c r="N18" s="636">
        <f t="shared" si="1"/>
        <v>90.306122448979593</v>
      </c>
      <c r="O18" s="636"/>
    </row>
    <row r="19" spans="1:23" s="2" customFormat="1" ht="33.75" customHeight="1">
      <c r="A19" s="7" t="s">
        <v>201</v>
      </c>
      <c r="B19" s="625">
        <v>4309</v>
      </c>
      <c r="C19" s="625"/>
      <c r="D19" s="625">
        <v>4532</v>
      </c>
      <c r="E19" s="625"/>
      <c r="F19" s="625">
        <v>4564</v>
      </c>
      <c r="G19" s="625"/>
      <c r="H19" s="625">
        <v>4564</v>
      </c>
      <c r="I19" s="625"/>
      <c r="J19" s="620">
        <v>4171</v>
      </c>
      <c r="K19" s="621"/>
      <c r="L19" s="637">
        <f>J19-H19</f>
        <v>-393</v>
      </c>
      <c r="M19" s="637"/>
      <c r="N19" s="636">
        <f t="shared" si="1"/>
        <v>91.389132340052583</v>
      </c>
      <c r="O19" s="636"/>
    </row>
    <row r="20" spans="1:23" s="2" customFormat="1" ht="24" customHeight="1">
      <c r="A20" s="7" t="s">
        <v>203</v>
      </c>
      <c r="B20" s="625">
        <v>18244</v>
      </c>
      <c r="C20" s="625"/>
      <c r="D20" s="625">
        <v>17370</v>
      </c>
      <c r="E20" s="625"/>
      <c r="F20" s="625">
        <v>20264</v>
      </c>
      <c r="G20" s="625"/>
      <c r="H20" s="625">
        <v>20264</v>
      </c>
      <c r="I20" s="625"/>
      <c r="J20" s="620">
        <v>17074</v>
      </c>
      <c r="K20" s="621"/>
      <c r="L20" s="637">
        <f>J20-H20</f>
        <v>-3190</v>
      </c>
      <c r="M20" s="637"/>
      <c r="N20" s="636">
        <f>J20/H20*100</f>
        <v>84.257797078562973</v>
      </c>
      <c r="O20" s="636"/>
      <c r="W20" s="251"/>
    </row>
    <row r="21" spans="1:23" s="2" customFormat="1" ht="36.75" customHeight="1">
      <c r="A21" s="9" t="s">
        <v>227</v>
      </c>
      <c r="B21" s="625">
        <f>SUM(B22:C24)</f>
        <v>22908</v>
      </c>
      <c r="C21" s="625"/>
      <c r="D21" s="625">
        <f>SUM(D22:E24)</f>
        <v>22372</v>
      </c>
      <c r="E21" s="625"/>
      <c r="F21" s="625">
        <f>SUM(F22:G24)</f>
        <v>25220</v>
      </c>
      <c r="G21" s="625"/>
      <c r="H21" s="620">
        <f>SUM(H22:I24)</f>
        <v>25220</v>
      </c>
      <c r="I21" s="621"/>
      <c r="J21" s="625">
        <f>SUM(J22:K24)</f>
        <v>21760</v>
      </c>
      <c r="K21" s="625"/>
      <c r="L21" s="638">
        <f t="shared" si="0"/>
        <v>-3460</v>
      </c>
      <c r="M21" s="638"/>
      <c r="N21" s="636">
        <f t="shared" si="1"/>
        <v>86.280729579698658</v>
      </c>
      <c r="O21" s="636"/>
      <c r="R21" s="251"/>
    </row>
    <row r="22" spans="1:23" s="2" customFormat="1" ht="26.25" customHeight="1">
      <c r="A22" s="7" t="s">
        <v>202</v>
      </c>
      <c r="B22" s="625">
        <v>355</v>
      </c>
      <c r="C22" s="625"/>
      <c r="D22" s="625">
        <v>342</v>
      </c>
      <c r="E22" s="625"/>
      <c r="F22" s="625">
        <v>392</v>
      </c>
      <c r="G22" s="625"/>
      <c r="H22" s="625">
        <v>392</v>
      </c>
      <c r="I22" s="625"/>
      <c r="J22" s="625">
        <v>354</v>
      </c>
      <c r="K22" s="625"/>
      <c r="L22" s="637">
        <f t="shared" si="0"/>
        <v>-38</v>
      </c>
      <c r="M22" s="637"/>
      <c r="N22" s="636">
        <f t="shared" si="1"/>
        <v>90.306122448979593</v>
      </c>
      <c r="O22" s="636"/>
    </row>
    <row r="23" spans="1:23" s="2" customFormat="1" ht="36" customHeight="1">
      <c r="A23" s="7" t="s">
        <v>201</v>
      </c>
      <c r="B23" s="625">
        <v>4309</v>
      </c>
      <c r="C23" s="625"/>
      <c r="D23" s="625">
        <v>4662</v>
      </c>
      <c r="E23" s="625"/>
      <c r="F23" s="625">
        <v>4564</v>
      </c>
      <c r="G23" s="625"/>
      <c r="H23" s="625">
        <v>4564</v>
      </c>
      <c r="I23" s="625"/>
      <c r="J23" s="620">
        <v>4167</v>
      </c>
      <c r="K23" s="621"/>
      <c r="L23" s="637">
        <f t="shared" si="0"/>
        <v>-397</v>
      </c>
      <c r="M23" s="637"/>
      <c r="N23" s="636">
        <f t="shared" si="1"/>
        <v>91.301489921121828</v>
      </c>
      <c r="O23" s="636"/>
    </row>
    <row r="24" spans="1:23" s="2" customFormat="1" ht="24" customHeight="1">
      <c r="A24" s="7" t="s">
        <v>203</v>
      </c>
      <c r="B24" s="625">
        <v>18244</v>
      </c>
      <c r="C24" s="625"/>
      <c r="D24" s="625">
        <v>17368</v>
      </c>
      <c r="E24" s="625"/>
      <c r="F24" s="625">
        <v>20264</v>
      </c>
      <c r="G24" s="625"/>
      <c r="H24" s="625">
        <v>20264</v>
      </c>
      <c r="I24" s="625"/>
      <c r="J24" s="620">
        <v>17239</v>
      </c>
      <c r="K24" s="621"/>
      <c r="L24" s="637">
        <f t="shared" si="0"/>
        <v>-3025</v>
      </c>
      <c r="M24" s="637"/>
      <c r="N24" s="636">
        <f>J24/H24*100</f>
        <v>85.072048953809713</v>
      </c>
      <c r="O24" s="636"/>
    </row>
    <row r="25" spans="1:23" s="2" customFormat="1" ht="34.5" customHeight="1">
      <c r="A25" s="9" t="s">
        <v>204</v>
      </c>
      <c r="B25" s="625">
        <f>B17/12/B13*1000</f>
        <v>6817.8571428571431</v>
      </c>
      <c r="C25" s="625"/>
      <c r="D25" s="625">
        <f>D17/12/D13*1000</f>
        <v>7788.5154061624653</v>
      </c>
      <c r="E25" s="625"/>
      <c r="F25" s="625">
        <f>F17/12/F13*1000</f>
        <v>7505.9523809523807</v>
      </c>
      <c r="G25" s="625"/>
      <c r="H25" s="625">
        <f>H17/12/H13*1000</f>
        <v>7505.9523809523807</v>
      </c>
      <c r="I25" s="625"/>
      <c r="J25" s="625">
        <f>J17/12/J13*1000</f>
        <v>7999.6296296296296</v>
      </c>
      <c r="K25" s="625"/>
      <c r="L25" s="637">
        <f t="shared" si="0"/>
        <v>493.67724867724883</v>
      </c>
      <c r="M25" s="637"/>
      <c r="N25" s="636">
        <f>J25/H25*100</f>
        <v>106.57714336064852</v>
      </c>
      <c r="O25" s="636"/>
      <c r="Q25" s="522"/>
    </row>
    <row r="26" spans="1:23" s="2" customFormat="1" ht="24" customHeight="1">
      <c r="A26" s="7" t="s">
        <v>202</v>
      </c>
      <c r="B26" s="625">
        <f>B18/12/B14*1000</f>
        <v>29583.333333333332</v>
      </c>
      <c r="C26" s="625"/>
      <c r="D26" s="625">
        <f>D18/12/D14*1000</f>
        <v>28500</v>
      </c>
      <c r="E26" s="625"/>
      <c r="F26" s="625">
        <f>F18/12/F14*1000</f>
        <v>32666.666666666664</v>
      </c>
      <c r="G26" s="625"/>
      <c r="H26" s="625">
        <f>H18/12/H14*1000</f>
        <v>32666.666666666664</v>
      </c>
      <c r="I26" s="625"/>
      <c r="J26" s="625">
        <f>J18/12/J14*1000</f>
        <v>29500</v>
      </c>
      <c r="K26" s="625"/>
      <c r="L26" s="637">
        <f t="shared" si="0"/>
        <v>-3166.6666666666642</v>
      </c>
      <c r="M26" s="637"/>
      <c r="N26" s="636">
        <f t="shared" si="1"/>
        <v>90.306122448979593</v>
      </c>
      <c r="O26" s="636"/>
      <c r="Q26" s="522"/>
    </row>
    <row r="27" spans="1:23" s="2" customFormat="1" ht="36" customHeight="1">
      <c r="A27" s="7" t="s">
        <v>201</v>
      </c>
      <c r="B27" s="625">
        <f>B19/12/B15*1000</f>
        <v>13299.382716049382</v>
      </c>
      <c r="C27" s="625"/>
      <c r="D27" s="625">
        <f>D19/12/D15*1000</f>
        <v>13987.654320987655</v>
      </c>
      <c r="E27" s="625"/>
      <c r="F27" s="625">
        <f>F19/12/F15*1000</f>
        <v>14086.419753086418</v>
      </c>
      <c r="G27" s="625"/>
      <c r="H27" s="625">
        <f>H19/12/H15*1000</f>
        <v>14086.419753086418</v>
      </c>
      <c r="I27" s="625"/>
      <c r="J27" s="625">
        <f>J19/12/J15*1000</f>
        <v>13903.333333333332</v>
      </c>
      <c r="K27" s="625"/>
      <c r="L27" s="637">
        <f t="shared" si="0"/>
        <v>-183.08641975308637</v>
      </c>
      <c r="M27" s="637"/>
      <c r="N27" s="636">
        <f t="shared" si="1"/>
        <v>98.700262927256787</v>
      </c>
      <c r="O27" s="636"/>
      <c r="Q27" s="522"/>
    </row>
    <row r="28" spans="1:23" s="2" customFormat="1" ht="25.5" customHeight="1">
      <c r="A28" s="7" t="s">
        <v>203</v>
      </c>
      <c r="B28" s="625">
        <f>B20/12/B16*1000</f>
        <v>6033.0687830687821</v>
      </c>
      <c r="C28" s="625"/>
      <c r="D28" s="625">
        <f>D20/12/D16*1000</f>
        <v>6892.8571428571431</v>
      </c>
      <c r="E28" s="625"/>
      <c r="F28" s="620">
        <f>F20/12/F16*1000</f>
        <v>6701.0582010582011</v>
      </c>
      <c r="G28" s="621"/>
      <c r="H28" s="625">
        <f>H20/12/H16*1000</f>
        <v>6701.0582010582011</v>
      </c>
      <c r="I28" s="625"/>
      <c r="J28" s="625">
        <f>J20/12/J16*1000</f>
        <v>7149.916247906197</v>
      </c>
      <c r="K28" s="625"/>
      <c r="L28" s="637">
        <f t="shared" si="0"/>
        <v>448.85804684799587</v>
      </c>
      <c r="M28" s="637"/>
      <c r="N28" s="636">
        <f t="shared" si="1"/>
        <v>106.69831589848174</v>
      </c>
      <c r="O28" s="636"/>
      <c r="Q28" s="522"/>
    </row>
    <row r="29" spans="1:23" s="2" customFormat="1" ht="36.75" customHeight="1">
      <c r="A29" s="9" t="s">
        <v>205</v>
      </c>
      <c r="B29" s="625">
        <f>B21/12/B13*1000</f>
        <v>6817.8571428571431</v>
      </c>
      <c r="C29" s="625"/>
      <c r="D29" s="625">
        <f>D21/12/D13*1000</f>
        <v>7833.333333333333</v>
      </c>
      <c r="E29" s="625"/>
      <c r="F29" s="620">
        <f>F21/12/F13*1000</f>
        <v>7505.9523809523807</v>
      </c>
      <c r="G29" s="621"/>
      <c r="H29" s="625">
        <f>H21/12/H13*1000</f>
        <v>7505.9523809523807</v>
      </c>
      <c r="I29" s="625"/>
      <c r="J29" s="625">
        <f>J21/12/J13*1000</f>
        <v>8059.2592592592582</v>
      </c>
      <c r="K29" s="625"/>
      <c r="L29" s="637">
        <f t="shared" si="0"/>
        <v>553.30687830687748</v>
      </c>
      <c r="M29" s="637"/>
      <c r="N29" s="636">
        <f t="shared" si="1"/>
        <v>107.37157458806944</v>
      </c>
      <c r="O29" s="636"/>
      <c r="Q29" s="522"/>
    </row>
    <row r="30" spans="1:23" s="2" customFormat="1" ht="24.75" customHeight="1">
      <c r="A30" s="7" t="s">
        <v>202</v>
      </c>
      <c r="B30" s="625">
        <f>B22/12/B14*1000</f>
        <v>29583.333333333332</v>
      </c>
      <c r="C30" s="625"/>
      <c r="D30" s="625">
        <f>D22/12/D14*1000</f>
        <v>28500</v>
      </c>
      <c r="E30" s="625"/>
      <c r="F30" s="620">
        <f>F22/12/F14*1000</f>
        <v>32666.666666666664</v>
      </c>
      <c r="G30" s="621"/>
      <c r="H30" s="625">
        <f>H22/12/H14*1000</f>
        <v>32666.666666666664</v>
      </c>
      <c r="I30" s="625"/>
      <c r="J30" s="625">
        <f>J22/12/J14*1000</f>
        <v>29500</v>
      </c>
      <c r="K30" s="625"/>
      <c r="L30" s="637">
        <f t="shared" si="0"/>
        <v>-3166.6666666666642</v>
      </c>
      <c r="M30" s="637"/>
      <c r="N30" s="636">
        <f t="shared" si="1"/>
        <v>90.306122448979593</v>
      </c>
      <c r="O30" s="636"/>
      <c r="Q30" s="522"/>
    </row>
    <row r="31" spans="1:23" s="2" customFormat="1" ht="34.5" customHeight="1">
      <c r="A31" s="7" t="s">
        <v>201</v>
      </c>
      <c r="B31" s="625">
        <f>B23/12/B15*1000</f>
        <v>13299.382716049382</v>
      </c>
      <c r="C31" s="625"/>
      <c r="D31" s="625">
        <f>D23/12/D15*1000</f>
        <v>14388.888888888889</v>
      </c>
      <c r="E31" s="625"/>
      <c r="F31" s="620">
        <f>F23/12/F15*1000</f>
        <v>14086.419753086418</v>
      </c>
      <c r="G31" s="621"/>
      <c r="H31" s="625">
        <f>H23/12/H15*1000</f>
        <v>14086.419753086418</v>
      </c>
      <c r="I31" s="625"/>
      <c r="J31" s="625">
        <f>J23/12/J15*1000</f>
        <v>13890</v>
      </c>
      <c r="K31" s="625"/>
      <c r="L31" s="637">
        <f t="shared" si="0"/>
        <v>-196.4197530864185</v>
      </c>
      <c r="M31" s="637"/>
      <c r="N31" s="636">
        <f t="shared" si="1"/>
        <v>98.605609114811571</v>
      </c>
      <c r="O31" s="636"/>
      <c r="Q31" s="522"/>
    </row>
    <row r="32" spans="1:23" s="2" customFormat="1" ht="24" customHeight="1">
      <c r="A32" s="7" t="s">
        <v>203</v>
      </c>
      <c r="B32" s="625">
        <f>B24/12/B16*1000</f>
        <v>6033.0687830687821</v>
      </c>
      <c r="C32" s="625"/>
      <c r="D32" s="625">
        <f>D24/12/D16*1000</f>
        <v>6892.0634920634911</v>
      </c>
      <c r="E32" s="625"/>
      <c r="F32" s="620">
        <f>F24/12/F16*1000</f>
        <v>6701.0582010582011</v>
      </c>
      <c r="G32" s="621"/>
      <c r="H32" s="625">
        <f>H24/12/H16*1000</f>
        <v>6701.0582010582011</v>
      </c>
      <c r="I32" s="625"/>
      <c r="J32" s="625">
        <f>J24/12/J16*1000</f>
        <v>7219.0117252931323</v>
      </c>
      <c r="K32" s="625"/>
      <c r="L32" s="637">
        <f t="shared" si="0"/>
        <v>517.95352423493114</v>
      </c>
      <c r="M32" s="637"/>
      <c r="N32" s="636">
        <f t="shared" si="1"/>
        <v>107.72942882592989</v>
      </c>
      <c r="O32" s="636"/>
      <c r="Q32" s="522"/>
    </row>
    <row r="33" spans="1:20" s="2" customFormat="1" ht="4.5" customHeight="1">
      <c r="A33" s="22"/>
      <c r="B33" s="22"/>
      <c r="C33" s="22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7"/>
      <c r="O33" s="67"/>
    </row>
    <row r="34" spans="1:20" ht="22.5" customHeight="1">
      <c r="A34" s="654" t="s">
        <v>240</v>
      </c>
      <c r="B34" s="654"/>
      <c r="C34" s="654"/>
      <c r="D34" s="654"/>
      <c r="E34" s="654"/>
      <c r="F34" s="654"/>
      <c r="G34" s="654"/>
      <c r="H34" s="654"/>
      <c r="I34" s="654"/>
      <c r="J34" s="654"/>
      <c r="K34" s="654"/>
      <c r="L34" s="654"/>
      <c r="M34" s="654"/>
      <c r="N34" s="654"/>
      <c r="O34" s="654"/>
    </row>
    <row r="35" spans="1:20" ht="3" hidden="1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20" ht="20.100000000000001" hidden="1" customHeight="1" outlineLevel="1">
      <c r="A36" s="71"/>
      <c r="B36" s="72"/>
      <c r="C36" s="72"/>
      <c r="D36" s="72"/>
      <c r="E36" s="72"/>
      <c r="F36" s="73"/>
      <c r="G36" s="73"/>
      <c r="H36" s="73"/>
      <c r="I36" s="73"/>
      <c r="J36" s="73"/>
      <c r="K36" s="73"/>
      <c r="L36" s="73"/>
      <c r="M36" s="666" t="s">
        <v>164</v>
      </c>
      <c r="N36" s="666"/>
      <c r="O36" s="666"/>
    </row>
    <row r="37" spans="1:20" ht="20.100000000000001" hidden="1" customHeight="1" outlineLevel="1">
      <c r="A37" s="71"/>
      <c r="B37" s="72"/>
      <c r="C37" s="72"/>
      <c r="D37" s="72"/>
      <c r="E37" s="72"/>
      <c r="F37" s="73"/>
      <c r="G37" s="73"/>
      <c r="H37" s="73"/>
      <c r="I37" s="73"/>
      <c r="J37" s="73"/>
      <c r="K37" s="73"/>
      <c r="L37" s="73"/>
      <c r="M37" s="667" t="s">
        <v>198</v>
      </c>
      <c r="N37" s="667"/>
      <c r="O37" s="667"/>
    </row>
    <row r="38" spans="1:20" ht="22.5" customHeight="1" collapsed="1">
      <c r="A38" s="633" t="s">
        <v>261</v>
      </c>
      <c r="B38" s="633"/>
      <c r="C38" s="633"/>
      <c r="D38" s="633"/>
      <c r="E38" s="633"/>
      <c r="F38" s="633"/>
      <c r="G38" s="633"/>
      <c r="H38" s="633"/>
      <c r="I38" s="633"/>
      <c r="J38" s="633"/>
    </row>
    <row r="39" spans="1:20" ht="6" customHeight="1">
      <c r="A39" s="15"/>
    </row>
    <row r="40" spans="1:20" ht="20.25" customHeight="1">
      <c r="A40" s="616" t="s">
        <v>194</v>
      </c>
      <c r="B40" s="663"/>
      <c r="C40" s="585"/>
      <c r="D40" s="615" t="s">
        <v>165</v>
      </c>
      <c r="E40" s="615"/>
      <c r="F40" s="615"/>
      <c r="G40" s="615" t="s">
        <v>161</v>
      </c>
      <c r="H40" s="615"/>
      <c r="I40" s="615"/>
      <c r="J40" s="615" t="s">
        <v>199</v>
      </c>
      <c r="K40" s="615"/>
      <c r="L40" s="615"/>
      <c r="M40" s="668" t="s">
        <v>200</v>
      </c>
      <c r="N40" s="669"/>
      <c r="O40" s="670"/>
    </row>
    <row r="41" spans="1:20" ht="149.25" customHeight="1">
      <c r="A41" s="664"/>
      <c r="B41" s="665"/>
      <c r="C41" s="586"/>
      <c r="D41" s="81" t="s">
        <v>476</v>
      </c>
      <c r="E41" s="81" t="s">
        <v>478</v>
      </c>
      <c r="F41" s="81" t="s">
        <v>480</v>
      </c>
      <c r="G41" s="81" t="s">
        <v>477</v>
      </c>
      <c r="H41" s="81" t="s">
        <v>479</v>
      </c>
      <c r="I41" s="81" t="s">
        <v>480</v>
      </c>
      <c r="J41" s="81" t="s">
        <v>217</v>
      </c>
      <c r="K41" s="81" t="s">
        <v>216</v>
      </c>
      <c r="L41" s="81" t="s">
        <v>218</v>
      </c>
      <c r="M41" s="81" t="s">
        <v>327</v>
      </c>
      <c r="N41" s="183" t="s">
        <v>243</v>
      </c>
      <c r="O41" s="81" t="s">
        <v>326</v>
      </c>
    </row>
    <row r="42" spans="1:20" ht="13.5" customHeight="1">
      <c r="A42" s="639">
        <v>1</v>
      </c>
      <c r="B42" s="662"/>
      <c r="C42" s="640"/>
      <c r="D42" s="515">
        <v>4</v>
      </c>
      <c r="E42" s="515">
        <v>5</v>
      </c>
      <c r="F42" s="515">
        <v>6</v>
      </c>
      <c r="G42" s="521">
        <v>7</v>
      </c>
      <c r="H42" s="518">
        <v>8</v>
      </c>
      <c r="I42" s="518">
        <v>9</v>
      </c>
      <c r="J42" s="82">
        <v>10</v>
      </c>
      <c r="K42" s="82">
        <v>11</v>
      </c>
      <c r="L42" s="82">
        <v>12</v>
      </c>
      <c r="M42" s="82">
        <v>13</v>
      </c>
      <c r="N42" s="82">
        <v>14</v>
      </c>
      <c r="O42" s="82">
        <v>15</v>
      </c>
      <c r="Q42" s="338"/>
      <c r="R42" s="338"/>
    </row>
    <row r="43" spans="1:20" ht="20.100000000000001" customHeight="1">
      <c r="A43" s="574" t="s">
        <v>475</v>
      </c>
      <c r="B43" s="572"/>
      <c r="C43" s="579"/>
      <c r="D43" s="131">
        <v>936897</v>
      </c>
      <c r="E43" s="252">
        <f>F43/D43*1000/12</f>
        <v>3.8470966748034559</v>
      </c>
      <c r="F43" s="336">
        <v>43252</v>
      </c>
      <c r="G43" s="541">
        <v>933675</v>
      </c>
      <c r="H43" s="253">
        <f>I43/G43*1000/12</f>
        <v>3.8455565373390104</v>
      </c>
      <c r="I43" s="344">
        <v>43086</v>
      </c>
      <c r="J43" s="75"/>
      <c r="K43" s="75"/>
      <c r="L43" s="76">
        <f>I43-F43</f>
        <v>-166</v>
      </c>
      <c r="M43" s="174"/>
      <c r="N43" s="174"/>
      <c r="O43" s="78"/>
      <c r="Q43" s="533"/>
      <c r="R43" s="337"/>
      <c r="S43" s="337"/>
      <c r="T43" s="428"/>
    </row>
    <row r="44" spans="1:20" ht="20.100000000000001" customHeight="1">
      <c r="A44" s="574" t="s">
        <v>563</v>
      </c>
      <c r="B44" s="572"/>
      <c r="C44" s="579"/>
      <c r="D44" s="75"/>
      <c r="E44" s="75"/>
      <c r="F44" s="336">
        <v>836</v>
      </c>
      <c r="G44" s="301"/>
      <c r="H44" s="302"/>
      <c r="I44" s="344">
        <v>805</v>
      </c>
      <c r="J44" s="75"/>
      <c r="K44" s="75"/>
      <c r="L44" s="76">
        <f>I44-F44</f>
        <v>-31</v>
      </c>
      <c r="M44" s="174"/>
      <c r="N44" s="174"/>
      <c r="O44" s="78"/>
    </row>
    <row r="45" spans="1:20" ht="20.100000000000001" customHeight="1">
      <c r="A45" s="574" t="s">
        <v>481</v>
      </c>
      <c r="B45" s="572"/>
      <c r="C45" s="579"/>
      <c r="D45" s="75"/>
      <c r="E45" s="75"/>
      <c r="F45" s="131"/>
      <c r="G45" s="301"/>
      <c r="H45" s="302"/>
      <c r="I45" s="344">
        <v>489</v>
      </c>
      <c r="J45" s="75"/>
      <c r="K45" s="75"/>
      <c r="L45" s="76">
        <f>I45-F45</f>
        <v>489</v>
      </c>
      <c r="M45" s="174"/>
      <c r="N45" s="174"/>
      <c r="O45" s="78"/>
    </row>
    <row r="46" spans="1:20" ht="20.100000000000001" customHeight="1">
      <c r="A46" s="439" t="s">
        <v>721</v>
      </c>
      <c r="B46" s="437"/>
      <c r="C46" s="438"/>
      <c r="D46" s="75"/>
      <c r="E46" s="75"/>
      <c r="F46" s="131"/>
      <c r="G46" s="301"/>
      <c r="H46" s="302"/>
      <c r="I46" s="344">
        <v>875</v>
      </c>
      <c r="J46" s="75"/>
      <c r="K46" s="75"/>
      <c r="L46" s="76"/>
      <c r="M46" s="174"/>
      <c r="N46" s="174"/>
      <c r="O46" s="78"/>
    </row>
    <row r="47" spans="1:20" ht="20.100000000000001" customHeight="1">
      <c r="A47" s="574" t="s">
        <v>528</v>
      </c>
      <c r="B47" s="572"/>
      <c r="C47" s="579"/>
      <c r="D47" s="75"/>
      <c r="E47" s="75"/>
      <c r="F47" s="336">
        <v>72</v>
      </c>
      <c r="G47" s="75"/>
      <c r="H47" s="75"/>
      <c r="I47" s="344">
        <v>288</v>
      </c>
      <c r="J47" s="75"/>
      <c r="K47" s="75"/>
      <c r="L47" s="76">
        <f>I47-F47</f>
        <v>216</v>
      </c>
      <c r="M47" s="174"/>
      <c r="N47" s="174"/>
      <c r="O47" s="78"/>
    </row>
    <row r="48" spans="1:20" ht="20.100000000000001" customHeight="1">
      <c r="A48" s="659" t="s">
        <v>42</v>
      </c>
      <c r="B48" s="660"/>
      <c r="C48" s="661"/>
      <c r="D48" s="75"/>
      <c r="E48" s="75"/>
      <c r="F48" s="76">
        <f>SUM(F43:F47)</f>
        <v>44160</v>
      </c>
      <c r="G48" s="75"/>
      <c r="H48" s="75"/>
      <c r="I48" s="76">
        <f>SUM(I43:I47)</f>
        <v>45543</v>
      </c>
      <c r="J48" s="75"/>
      <c r="K48" s="75"/>
      <c r="L48" s="76">
        <f>I48-F48</f>
        <v>1383</v>
      </c>
      <c r="M48" s="174"/>
      <c r="N48" s="174"/>
      <c r="O48" s="78"/>
    </row>
    <row r="49" spans="1:15" ht="9" customHeight="1">
      <c r="A49" s="17"/>
      <c r="B49" s="18"/>
      <c r="C49" s="18"/>
      <c r="D49" s="18"/>
      <c r="E49" s="18"/>
      <c r="F49" s="11"/>
      <c r="G49" s="11"/>
      <c r="H49" s="11"/>
      <c r="I49" s="4"/>
      <c r="J49" s="4"/>
      <c r="K49" s="4"/>
      <c r="L49" s="4"/>
      <c r="M49" s="4"/>
      <c r="N49" s="4"/>
      <c r="O49" s="4"/>
    </row>
    <row r="50" spans="1:15" ht="20.25" customHeight="1">
      <c r="A50" s="633" t="s">
        <v>262</v>
      </c>
      <c r="B50" s="633"/>
      <c r="C50" s="633"/>
      <c r="D50" s="633"/>
      <c r="E50" s="633"/>
      <c r="F50" s="633"/>
      <c r="G50" s="633"/>
      <c r="H50" s="633"/>
      <c r="I50" s="633"/>
      <c r="J50" s="633"/>
      <c r="K50" s="633"/>
      <c r="L50" s="633"/>
      <c r="M50" s="633"/>
      <c r="N50" s="633"/>
      <c r="O50" s="633"/>
    </row>
    <row r="51" spans="1:15" ht="9" customHeight="1">
      <c r="A51" s="15"/>
    </row>
    <row r="52" spans="1:15" ht="57" customHeight="1">
      <c r="A52" s="6" t="s">
        <v>85</v>
      </c>
      <c r="B52" s="563" t="s">
        <v>57</v>
      </c>
      <c r="C52" s="563"/>
      <c r="D52" s="563" t="s">
        <v>53</v>
      </c>
      <c r="E52" s="563"/>
      <c r="F52" s="563" t="s">
        <v>54</v>
      </c>
      <c r="G52" s="563"/>
      <c r="H52" s="563" t="s">
        <v>68</v>
      </c>
      <c r="I52" s="563"/>
      <c r="J52" s="563"/>
      <c r="K52" s="630" t="s">
        <v>66</v>
      </c>
      <c r="L52" s="632"/>
      <c r="M52" s="630" t="s">
        <v>22</v>
      </c>
      <c r="N52" s="631"/>
      <c r="O52" s="632"/>
    </row>
    <row r="53" spans="1:15" ht="12.75" customHeight="1">
      <c r="A53" s="82">
        <v>1</v>
      </c>
      <c r="B53" s="635">
        <v>2</v>
      </c>
      <c r="C53" s="635"/>
      <c r="D53" s="635">
        <v>3</v>
      </c>
      <c r="E53" s="635"/>
      <c r="F53" s="635">
        <v>4</v>
      </c>
      <c r="G53" s="635"/>
      <c r="H53" s="635">
        <v>5</v>
      </c>
      <c r="I53" s="635"/>
      <c r="J53" s="635"/>
      <c r="K53" s="635">
        <v>6</v>
      </c>
      <c r="L53" s="635"/>
      <c r="M53" s="627">
        <v>7</v>
      </c>
      <c r="N53" s="628"/>
      <c r="O53" s="629"/>
    </row>
    <row r="54" spans="1:15" ht="20.100000000000001" customHeight="1">
      <c r="A54" s="62"/>
      <c r="B54" s="652"/>
      <c r="C54" s="652"/>
      <c r="D54" s="626"/>
      <c r="E54" s="626"/>
      <c r="F54" s="653" t="s">
        <v>174</v>
      </c>
      <c r="G54" s="653"/>
      <c r="H54" s="634"/>
      <c r="I54" s="634"/>
      <c r="J54" s="634"/>
      <c r="K54" s="620"/>
      <c r="L54" s="621"/>
      <c r="M54" s="626"/>
      <c r="N54" s="626"/>
      <c r="O54" s="626"/>
    </row>
    <row r="55" spans="1:15" ht="20.100000000000001" customHeight="1">
      <c r="A55" s="62"/>
      <c r="B55" s="650"/>
      <c r="C55" s="651"/>
      <c r="D55" s="622"/>
      <c r="E55" s="624"/>
      <c r="F55" s="643"/>
      <c r="G55" s="644"/>
      <c r="H55" s="645"/>
      <c r="I55" s="646"/>
      <c r="J55" s="647"/>
      <c r="K55" s="620"/>
      <c r="L55" s="621"/>
      <c r="M55" s="622"/>
      <c r="N55" s="623"/>
      <c r="O55" s="624"/>
    </row>
    <row r="56" spans="1:15" ht="20.100000000000001" customHeight="1">
      <c r="A56" s="62"/>
      <c r="B56" s="648"/>
      <c r="C56" s="649"/>
      <c r="D56" s="622"/>
      <c r="E56" s="624"/>
      <c r="F56" s="643"/>
      <c r="G56" s="644"/>
      <c r="H56" s="645"/>
      <c r="I56" s="646"/>
      <c r="J56" s="647"/>
      <c r="K56" s="620"/>
      <c r="L56" s="621"/>
      <c r="M56" s="622"/>
      <c r="N56" s="623"/>
      <c r="O56" s="624"/>
    </row>
    <row r="57" spans="1:15" ht="20.100000000000001" customHeight="1">
      <c r="A57" s="30" t="s">
        <v>42</v>
      </c>
      <c r="B57" s="560" t="s">
        <v>23</v>
      </c>
      <c r="C57" s="560"/>
      <c r="D57" s="560" t="s">
        <v>23</v>
      </c>
      <c r="E57" s="560"/>
      <c r="F57" s="560" t="s">
        <v>23</v>
      </c>
      <c r="G57" s="560"/>
      <c r="H57" s="634"/>
      <c r="I57" s="634"/>
      <c r="J57" s="634"/>
      <c r="K57" s="657">
        <f>SUM(K54:L56)</f>
        <v>0</v>
      </c>
      <c r="L57" s="658"/>
      <c r="M57" s="626"/>
      <c r="N57" s="626"/>
      <c r="O57" s="626"/>
    </row>
    <row r="58" spans="1:15" ht="6.75" customHeight="1">
      <c r="A58" s="11"/>
      <c r="B58" s="20"/>
      <c r="C58" s="20"/>
      <c r="D58" s="20"/>
      <c r="E58" s="20"/>
      <c r="F58" s="20"/>
      <c r="G58" s="20"/>
      <c r="H58" s="20"/>
      <c r="I58" s="20"/>
      <c r="J58" s="20"/>
      <c r="K58" s="2"/>
      <c r="L58" s="2"/>
      <c r="M58" s="2"/>
      <c r="N58" s="2"/>
      <c r="O58" s="2"/>
    </row>
    <row r="59" spans="1:15" ht="21.75" customHeight="1">
      <c r="A59" s="633" t="s">
        <v>263</v>
      </c>
      <c r="B59" s="633"/>
      <c r="C59" s="633"/>
      <c r="D59" s="633"/>
      <c r="E59" s="633"/>
      <c r="F59" s="633"/>
      <c r="G59" s="633"/>
      <c r="H59" s="633"/>
      <c r="I59" s="633"/>
      <c r="J59" s="633"/>
      <c r="K59" s="633"/>
      <c r="L59" s="633"/>
      <c r="M59" s="633"/>
      <c r="N59" s="633"/>
      <c r="O59" s="633"/>
    </row>
    <row r="60" spans="1:15" ht="5.25" customHeight="1">
      <c r="A60" s="4"/>
      <c r="B60" s="14"/>
      <c r="C60" s="4"/>
      <c r="D60" s="4"/>
      <c r="E60" s="4"/>
      <c r="F60" s="4"/>
      <c r="G60" s="4"/>
      <c r="H60" s="4"/>
      <c r="I60" s="13"/>
    </row>
    <row r="61" spans="1:15" ht="42.75" customHeight="1">
      <c r="A61" s="563" t="s">
        <v>52</v>
      </c>
      <c r="B61" s="563"/>
      <c r="C61" s="563"/>
      <c r="D61" s="563" t="s">
        <v>166</v>
      </c>
      <c r="E61" s="563"/>
      <c r="F61" s="563" t="s">
        <v>167</v>
      </c>
      <c r="G61" s="563"/>
      <c r="H61" s="563"/>
      <c r="I61" s="563"/>
      <c r="J61" s="563" t="s">
        <v>170</v>
      </c>
      <c r="K61" s="563"/>
      <c r="L61" s="563"/>
      <c r="M61" s="563"/>
      <c r="N61" s="563" t="s">
        <v>171</v>
      </c>
      <c r="O61" s="563"/>
    </row>
    <row r="62" spans="1:15" ht="33" customHeight="1">
      <c r="A62" s="563"/>
      <c r="B62" s="563"/>
      <c r="C62" s="563"/>
      <c r="D62" s="563"/>
      <c r="E62" s="563"/>
      <c r="F62" s="560" t="s">
        <v>168</v>
      </c>
      <c r="G62" s="560"/>
      <c r="H62" s="563" t="s">
        <v>169</v>
      </c>
      <c r="I62" s="563"/>
      <c r="J62" s="560" t="s">
        <v>168</v>
      </c>
      <c r="K62" s="560"/>
      <c r="L62" s="563" t="s">
        <v>169</v>
      </c>
      <c r="M62" s="563"/>
      <c r="N62" s="563"/>
      <c r="O62" s="563"/>
    </row>
    <row r="63" spans="1:15" ht="12.75" customHeight="1">
      <c r="A63" s="561">
        <v>1</v>
      </c>
      <c r="B63" s="561"/>
      <c r="C63" s="561"/>
      <c r="D63" s="639">
        <v>2</v>
      </c>
      <c r="E63" s="640"/>
      <c r="F63" s="639">
        <v>3</v>
      </c>
      <c r="G63" s="640"/>
      <c r="H63" s="627">
        <v>4</v>
      </c>
      <c r="I63" s="629"/>
      <c r="J63" s="627">
        <v>5</v>
      </c>
      <c r="K63" s="629"/>
      <c r="L63" s="627">
        <v>6</v>
      </c>
      <c r="M63" s="629"/>
      <c r="N63" s="627">
        <v>7</v>
      </c>
      <c r="O63" s="629"/>
    </row>
    <row r="64" spans="1:15" ht="21.95" customHeight="1">
      <c r="A64" s="655" t="s">
        <v>213</v>
      </c>
      <c r="B64" s="655"/>
      <c r="C64" s="655"/>
      <c r="D64" s="620"/>
      <c r="E64" s="621"/>
      <c r="F64" s="620"/>
      <c r="G64" s="621"/>
      <c r="H64" s="620"/>
      <c r="I64" s="621"/>
      <c r="J64" s="620"/>
      <c r="K64" s="621"/>
      <c r="L64" s="620"/>
      <c r="M64" s="621"/>
      <c r="N64" s="620"/>
      <c r="O64" s="621"/>
    </row>
    <row r="65" spans="1:15" ht="13.5" customHeight="1">
      <c r="A65" s="656" t="s">
        <v>78</v>
      </c>
      <c r="B65" s="656"/>
      <c r="C65" s="656"/>
      <c r="D65" s="620"/>
      <c r="E65" s="621"/>
      <c r="F65" s="620"/>
      <c r="G65" s="621"/>
      <c r="H65" s="620"/>
      <c r="I65" s="621"/>
      <c r="J65" s="620"/>
      <c r="K65" s="621"/>
      <c r="L65" s="620"/>
      <c r="M65" s="621"/>
      <c r="N65" s="620"/>
      <c r="O65" s="621"/>
    </row>
    <row r="66" spans="1:15" ht="21.95" customHeight="1">
      <c r="A66" s="655"/>
      <c r="B66" s="655"/>
      <c r="C66" s="655"/>
      <c r="D66" s="620"/>
      <c r="E66" s="621"/>
      <c r="F66" s="620"/>
      <c r="G66" s="621"/>
      <c r="H66" s="620"/>
      <c r="I66" s="621"/>
      <c r="J66" s="620"/>
      <c r="K66" s="621"/>
      <c r="L66" s="620"/>
      <c r="M66" s="621"/>
      <c r="N66" s="620"/>
      <c r="O66" s="621"/>
    </row>
    <row r="67" spans="1:15" ht="21.95" customHeight="1">
      <c r="A67" s="655" t="s">
        <v>214</v>
      </c>
      <c r="B67" s="655"/>
      <c r="C67" s="655"/>
      <c r="D67" s="620"/>
      <c r="E67" s="621"/>
      <c r="F67" s="620"/>
      <c r="G67" s="621"/>
      <c r="H67" s="620"/>
      <c r="I67" s="621"/>
      <c r="J67" s="620"/>
      <c r="K67" s="621"/>
      <c r="L67" s="620"/>
      <c r="M67" s="621"/>
      <c r="N67" s="620"/>
      <c r="O67" s="621"/>
    </row>
    <row r="68" spans="1:15" ht="13.5" customHeight="1">
      <c r="A68" s="656" t="s">
        <v>249</v>
      </c>
      <c r="B68" s="656"/>
      <c r="C68" s="656"/>
      <c r="D68" s="620"/>
      <c r="E68" s="621"/>
      <c r="F68" s="620"/>
      <c r="G68" s="621"/>
      <c r="H68" s="620"/>
      <c r="I68" s="621"/>
      <c r="J68" s="620"/>
      <c r="K68" s="621"/>
      <c r="L68" s="620"/>
      <c r="M68" s="621"/>
      <c r="N68" s="620"/>
      <c r="O68" s="621"/>
    </row>
    <row r="69" spans="1:15" ht="21.95" customHeight="1">
      <c r="A69" s="655" t="s">
        <v>485</v>
      </c>
      <c r="B69" s="655"/>
      <c r="C69" s="655"/>
      <c r="D69" s="620"/>
      <c r="E69" s="621"/>
      <c r="F69" s="620"/>
      <c r="G69" s="621"/>
      <c r="H69" s="620"/>
      <c r="I69" s="621"/>
      <c r="J69" s="620"/>
      <c r="K69" s="621"/>
      <c r="L69" s="620"/>
      <c r="M69" s="621"/>
      <c r="N69" s="620"/>
      <c r="O69" s="621"/>
    </row>
    <row r="70" spans="1:15" ht="21.95" customHeight="1">
      <c r="A70" s="655" t="s">
        <v>215</v>
      </c>
      <c r="B70" s="655"/>
      <c r="C70" s="655"/>
      <c r="D70" s="620"/>
      <c r="E70" s="621"/>
      <c r="F70" s="620"/>
      <c r="G70" s="621"/>
      <c r="H70" s="620"/>
      <c r="I70" s="621"/>
      <c r="J70" s="620"/>
      <c r="K70" s="621"/>
      <c r="L70" s="620"/>
      <c r="M70" s="621"/>
      <c r="N70" s="620"/>
      <c r="O70" s="621"/>
    </row>
    <row r="71" spans="1:15" ht="12.75" customHeight="1">
      <c r="A71" s="656" t="s">
        <v>78</v>
      </c>
      <c r="B71" s="656"/>
      <c r="C71" s="656"/>
      <c r="D71" s="620"/>
      <c r="E71" s="621"/>
      <c r="F71" s="620"/>
      <c r="G71" s="621"/>
      <c r="H71" s="620"/>
      <c r="I71" s="621"/>
      <c r="J71" s="620"/>
      <c r="K71" s="621"/>
      <c r="L71" s="620"/>
      <c r="M71" s="621"/>
      <c r="N71" s="620"/>
      <c r="O71" s="621"/>
    </row>
    <row r="72" spans="1:15" ht="21.95" customHeight="1">
      <c r="A72" s="655"/>
      <c r="B72" s="655"/>
      <c r="C72" s="655"/>
      <c r="D72" s="620"/>
      <c r="E72" s="621"/>
      <c r="F72" s="620"/>
      <c r="G72" s="621"/>
      <c r="H72" s="620"/>
      <c r="I72" s="621"/>
      <c r="J72" s="620"/>
      <c r="K72" s="621"/>
      <c r="L72" s="620"/>
      <c r="M72" s="621"/>
      <c r="N72" s="620"/>
      <c r="O72" s="621"/>
    </row>
    <row r="73" spans="1:15" ht="21.95" customHeight="1">
      <c r="A73" s="655" t="s">
        <v>42</v>
      </c>
      <c r="B73" s="655"/>
      <c r="C73" s="655"/>
      <c r="D73" s="620"/>
      <c r="E73" s="621"/>
      <c r="F73" s="620"/>
      <c r="G73" s="621"/>
      <c r="H73" s="620">
        <f>SUM(H64+H67+H70)</f>
        <v>0</v>
      </c>
      <c r="I73" s="621"/>
      <c r="J73" s="620"/>
      <c r="K73" s="621"/>
      <c r="L73" s="620"/>
      <c r="M73" s="621"/>
      <c r="N73" s="620">
        <f>SUM(N64+N67+N70)</f>
        <v>0</v>
      </c>
      <c r="O73" s="621"/>
    </row>
    <row r="74" spans="1:15">
      <c r="C74" s="24"/>
      <c r="D74" s="24"/>
      <c r="E74" s="24"/>
    </row>
    <row r="75" spans="1:15">
      <c r="C75" s="24"/>
      <c r="D75" s="24"/>
      <c r="E75" s="24"/>
    </row>
    <row r="76" spans="1:15">
      <c r="C76" s="24"/>
      <c r="D76" s="24"/>
      <c r="E76" s="24"/>
    </row>
    <row r="77" spans="1:15">
      <c r="C77" s="24"/>
      <c r="D77" s="24"/>
      <c r="E77" s="24"/>
    </row>
    <row r="78" spans="1:15">
      <c r="C78" s="24"/>
      <c r="D78" s="24"/>
      <c r="E78" s="24"/>
    </row>
    <row r="79" spans="1:15">
      <c r="C79" s="24"/>
      <c r="D79" s="24"/>
      <c r="E79" s="24"/>
    </row>
    <row r="80" spans="1:15">
      <c r="C80" s="24"/>
      <c r="D80" s="24"/>
      <c r="E80" s="24"/>
    </row>
    <row r="81" spans="3:5">
      <c r="C81" s="24"/>
      <c r="D81" s="24"/>
      <c r="E81" s="24"/>
    </row>
    <row r="82" spans="3:5">
      <c r="C82" s="24"/>
      <c r="D82" s="24"/>
      <c r="E82" s="24"/>
    </row>
    <row r="83" spans="3:5">
      <c r="C83" s="24"/>
      <c r="D83" s="24"/>
      <c r="E83" s="24"/>
    </row>
    <row r="84" spans="3:5">
      <c r="C84" s="24"/>
      <c r="D84" s="24"/>
      <c r="E84" s="24"/>
    </row>
    <row r="85" spans="3:5">
      <c r="C85" s="24"/>
      <c r="D85" s="24"/>
      <c r="E85" s="24"/>
    </row>
    <row r="86" spans="3:5">
      <c r="C86" s="24"/>
      <c r="D86" s="24"/>
      <c r="E86" s="24"/>
    </row>
    <row r="87" spans="3:5">
      <c r="C87" s="24"/>
      <c r="D87" s="24"/>
      <c r="E87" s="24"/>
    </row>
  </sheetData>
  <mergeCells count="301">
    <mergeCell ref="F11:G11"/>
    <mergeCell ref="F12:G12"/>
    <mergeCell ref="B12:C12"/>
    <mergeCell ref="A5:O5"/>
    <mergeCell ref="A6:O6"/>
    <mergeCell ref="A7:O7"/>
    <mergeCell ref="A9:O9"/>
    <mergeCell ref="D12:E12"/>
    <mergeCell ref="J12:K12"/>
    <mergeCell ref="N1:O1"/>
    <mergeCell ref="N2:O2"/>
    <mergeCell ref="A3:O3"/>
    <mergeCell ref="A4:O4"/>
    <mergeCell ref="H11:I11"/>
    <mergeCell ref="N11:O11"/>
    <mergeCell ref="J11:K11"/>
    <mergeCell ref="L11:M11"/>
    <mergeCell ref="B11:C11"/>
    <mergeCell ref="D11:E11"/>
    <mergeCell ref="H52:J52"/>
    <mergeCell ref="K52:L52"/>
    <mergeCell ref="A48:C48"/>
    <mergeCell ref="A42:C42"/>
    <mergeCell ref="A40:C41"/>
    <mergeCell ref="M36:O36"/>
    <mergeCell ref="M37:O37"/>
    <mergeCell ref="G40:I40"/>
    <mergeCell ref="J40:L40"/>
    <mergeCell ref="M40:O40"/>
    <mergeCell ref="H65:I65"/>
    <mergeCell ref="H66:I66"/>
    <mergeCell ref="N71:O71"/>
    <mergeCell ref="K57:L57"/>
    <mergeCell ref="L65:M65"/>
    <mergeCell ref="N65:O65"/>
    <mergeCell ref="N66:O66"/>
    <mergeCell ref="J67:K67"/>
    <mergeCell ref="J69:K69"/>
    <mergeCell ref="H68:I68"/>
    <mergeCell ref="F68:G68"/>
    <mergeCell ref="D67:E67"/>
    <mergeCell ref="F67:G67"/>
    <mergeCell ref="D68:E68"/>
    <mergeCell ref="A64:C64"/>
    <mergeCell ref="A63:C63"/>
    <mergeCell ref="D63:E63"/>
    <mergeCell ref="F63:G63"/>
    <mergeCell ref="D64:E64"/>
    <mergeCell ref="A66:C66"/>
    <mergeCell ref="A65:C65"/>
    <mergeCell ref="L71:M71"/>
    <mergeCell ref="D71:E71"/>
    <mergeCell ref="F71:G71"/>
    <mergeCell ref="H71:I71"/>
    <mergeCell ref="A67:C67"/>
    <mergeCell ref="D65:E65"/>
    <mergeCell ref="F65:G65"/>
    <mergeCell ref="A68:C68"/>
    <mergeCell ref="J68:K68"/>
    <mergeCell ref="N69:O69"/>
    <mergeCell ref="D70:E70"/>
    <mergeCell ref="F70:G70"/>
    <mergeCell ref="H70:I70"/>
    <mergeCell ref="J70:K70"/>
    <mergeCell ref="L70:M70"/>
    <mergeCell ref="N70:O70"/>
    <mergeCell ref="H69:I69"/>
    <mergeCell ref="F64:G64"/>
    <mergeCell ref="A73:C73"/>
    <mergeCell ref="D66:E66"/>
    <mergeCell ref="F66:G66"/>
    <mergeCell ref="A71:C71"/>
    <mergeCell ref="D69:E69"/>
    <mergeCell ref="F69:G69"/>
    <mergeCell ref="A70:C70"/>
    <mergeCell ref="A69:C69"/>
    <mergeCell ref="A72:C72"/>
    <mergeCell ref="N68:O68"/>
    <mergeCell ref="N64:O64"/>
    <mergeCell ref="H53:J53"/>
    <mergeCell ref="H62:I62"/>
    <mergeCell ref="J64:K64"/>
    <mergeCell ref="K55:L55"/>
    <mergeCell ref="M55:O55"/>
    <mergeCell ref="H64:I64"/>
    <mergeCell ref="H67:I67"/>
    <mergeCell ref="N67:O67"/>
    <mergeCell ref="N61:O62"/>
    <mergeCell ref="M57:O57"/>
    <mergeCell ref="L63:M63"/>
    <mergeCell ref="N63:O63"/>
    <mergeCell ref="A59:O59"/>
    <mergeCell ref="B57:C57"/>
    <mergeCell ref="D57:E57"/>
    <mergeCell ref="F57:G57"/>
    <mergeCell ref="H57:J57"/>
    <mergeCell ref="H63:I63"/>
    <mergeCell ref="J63:K63"/>
    <mergeCell ref="J61:M61"/>
    <mergeCell ref="J62:K62"/>
    <mergeCell ref="L62:M62"/>
    <mergeCell ref="J73:K73"/>
    <mergeCell ref="L73:M73"/>
    <mergeCell ref="L64:M64"/>
    <mergeCell ref="J71:K71"/>
    <mergeCell ref="J65:K65"/>
    <mergeCell ref="L66:M66"/>
    <mergeCell ref="J66:K66"/>
    <mergeCell ref="L68:M68"/>
    <mergeCell ref="L69:M69"/>
    <mergeCell ref="L67:M67"/>
    <mergeCell ref="N73:O73"/>
    <mergeCell ref="D72:E72"/>
    <mergeCell ref="F72:G72"/>
    <mergeCell ref="H72:I72"/>
    <mergeCell ref="J72:K72"/>
    <mergeCell ref="L72:M72"/>
    <mergeCell ref="N72:O72"/>
    <mergeCell ref="D73:E73"/>
    <mergeCell ref="F73:G73"/>
    <mergeCell ref="H73:I73"/>
    <mergeCell ref="D13:E13"/>
    <mergeCell ref="D14:E14"/>
    <mergeCell ref="D15:E15"/>
    <mergeCell ref="D16:E16"/>
    <mergeCell ref="D18:E18"/>
    <mergeCell ref="D19:E19"/>
    <mergeCell ref="D17:E17"/>
    <mergeCell ref="D24:E24"/>
    <mergeCell ref="D20:E20"/>
    <mergeCell ref="D21:E21"/>
    <mergeCell ref="D22:E22"/>
    <mergeCell ref="D23:E23"/>
    <mergeCell ref="D28:E28"/>
    <mergeCell ref="B32:C32"/>
    <mergeCell ref="D32:E32"/>
    <mergeCell ref="A45:C45"/>
    <mergeCell ref="A47:C47"/>
    <mergeCell ref="A43:C43"/>
    <mergeCell ref="A44:C44"/>
    <mergeCell ref="D40:F40"/>
    <mergeCell ref="B29:C29"/>
    <mergeCell ref="A34:O34"/>
    <mergeCell ref="H31:I31"/>
    <mergeCell ref="B53:C53"/>
    <mergeCell ref="B54:C54"/>
    <mergeCell ref="F53:G53"/>
    <mergeCell ref="D54:E54"/>
    <mergeCell ref="D53:E53"/>
    <mergeCell ref="F54:G54"/>
    <mergeCell ref="B52:C52"/>
    <mergeCell ref="D52:E52"/>
    <mergeCell ref="A50:O50"/>
    <mergeCell ref="D61:E62"/>
    <mergeCell ref="D55:E55"/>
    <mergeCell ref="D56:E56"/>
    <mergeCell ref="F56:G56"/>
    <mergeCell ref="D29:E29"/>
    <mergeCell ref="D30:E30"/>
    <mergeCell ref="D31:E31"/>
    <mergeCell ref="F52:G52"/>
    <mergeCell ref="L30:M30"/>
    <mergeCell ref="L31:M31"/>
    <mergeCell ref="A61:C62"/>
    <mergeCell ref="F61:I61"/>
    <mergeCell ref="F62:G62"/>
    <mergeCell ref="F55:G55"/>
    <mergeCell ref="H55:J55"/>
    <mergeCell ref="B56:C56"/>
    <mergeCell ref="B55:C55"/>
    <mergeCell ref="H56:J56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J14:K14"/>
    <mergeCell ref="N13:O13"/>
    <mergeCell ref="L12:M12"/>
    <mergeCell ref="N12:O12"/>
    <mergeCell ref="J15:K15"/>
    <mergeCell ref="J13:K13"/>
    <mergeCell ref="L13:M13"/>
    <mergeCell ref="L14:M14"/>
    <mergeCell ref="N14:O14"/>
    <mergeCell ref="L15:M15"/>
    <mergeCell ref="N15:O15"/>
    <mergeCell ref="L16:M16"/>
    <mergeCell ref="N16:O16"/>
    <mergeCell ref="J17:K17"/>
    <mergeCell ref="J16:K16"/>
    <mergeCell ref="J18:K18"/>
    <mergeCell ref="N19:O19"/>
    <mergeCell ref="L17:M17"/>
    <mergeCell ref="L18:M18"/>
    <mergeCell ref="L19:M19"/>
    <mergeCell ref="N17:O17"/>
    <mergeCell ref="N18:O18"/>
    <mergeCell ref="J19:K19"/>
    <mergeCell ref="F17:G17"/>
    <mergeCell ref="F18:G18"/>
    <mergeCell ref="F19:G19"/>
    <mergeCell ref="H18:I18"/>
    <mergeCell ref="H19:I19"/>
    <mergeCell ref="H17:I17"/>
    <mergeCell ref="F20:G20"/>
    <mergeCell ref="F21:G21"/>
    <mergeCell ref="F22:G22"/>
    <mergeCell ref="F23:G23"/>
    <mergeCell ref="H20:I20"/>
    <mergeCell ref="H21:I21"/>
    <mergeCell ref="H22:I22"/>
    <mergeCell ref="H23:I23"/>
    <mergeCell ref="J20:K20"/>
    <mergeCell ref="J21:K21"/>
    <mergeCell ref="J22:K22"/>
    <mergeCell ref="J23:K23"/>
    <mergeCell ref="L20:M20"/>
    <mergeCell ref="L21:M21"/>
    <mergeCell ref="L22:M22"/>
    <mergeCell ref="L23:M23"/>
    <mergeCell ref="N20:O20"/>
    <mergeCell ref="N21:O21"/>
    <mergeCell ref="N22:O22"/>
    <mergeCell ref="N23:O23"/>
    <mergeCell ref="H27:I27"/>
    <mergeCell ref="J27:K27"/>
    <mergeCell ref="L24:M24"/>
    <mergeCell ref="N25:O25"/>
    <mergeCell ref="N26:O26"/>
    <mergeCell ref="N27:O27"/>
    <mergeCell ref="J28:K28"/>
    <mergeCell ref="H25:I25"/>
    <mergeCell ref="J25:K25"/>
    <mergeCell ref="H26:I26"/>
    <mergeCell ref="J26:K26"/>
    <mergeCell ref="N24:O24"/>
    <mergeCell ref="L27:M27"/>
    <mergeCell ref="L28:M28"/>
    <mergeCell ref="L25:M25"/>
    <mergeCell ref="L26:M26"/>
    <mergeCell ref="N28:O28"/>
    <mergeCell ref="N29:O29"/>
    <mergeCell ref="F32:G32"/>
    <mergeCell ref="H29:I29"/>
    <mergeCell ref="F30:G30"/>
    <mergeCell ref="F31:G31"/>
    <mergeCell ref="H32:I32"/>
    <mergeCell ref="J29:K29"/>
    <mergeCell ref="J30:K30"/>
    <mergeCell ref="J31:K31"/>
    <mergeCell ref="H30:I30"/>
    <mergeCell ref="N30:O30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B31:C31"/>
    <mergeCell ref="B25:C25"/>
    <mergeCell ref="F27:G27"/>
    <mergeCell ref="F28:G28"/>
    <mergeCell ref="F29:G29"/>
    <mergeCell ref="D26:E26"/>
    <mergeCell ref="D27:E27"/>
    <mergeCell ref="F25:G25"/>
    <mergeCell ref="D25:E25"/>
    <mergeCell ref="B22:C22"/>
    <mergeCell ref="B23:C23"/>
    <mergeCell ref="B24:C24"/>
    <mergeCell ref="B26:C26"/>
    <mergeCell ref="B28:C28"/>
    <mergeCell ref="B27:C27"/>
    <mergeCell ref="B13:C13"/>
    <mergeCell ref="B14:C14"/>
    <mergeCell ref="B15:C15"/>
    <mergeCell ref="B16:C16"/>
    <mergeCell ref="N32:O32"/>
    <mergeCell ref="L32:M32"/>
    <mergeCell ref="F26:G26"/>
    <mergeCell ref="B18:C18"/>
    <mergeCell ref="B30:C30"/>
    <mergeCell ref="B21:C21"/>
    <mergeCell ref="K56:L56"/>
    <mergeCell ref="M56:O56"/>
    <mergeCell ref="J32:K32"/>
    <mergeCell ref="M54:O54"/>
    <mergeCell ref="M53:O53"/>
    <mergeCell ref="M52:O52"/>
    <mergeCell ref="A38:J38"/>
    <mergeCell ref="H54:J54"/>
    <mergeCell ref="K54:L54"/>
    <mergeCell ref="K53:L53"/>
  </mergeCells>
  <phoneticPr fontId="3" type="noConversion"/>
  <pageMargins left="0" right="0" top="0" bottom="0" header="0.31496062992125984" footer="0.15748031496062992"/>
  <pageSetup paperSize="9" scale="70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F97"/>
  <sheetViews>
    <sheetView topLeftCell="A57" zoomScale="75" zoomScaleNormal="75" zoomScaleSheetLayoutView="100" workbookViewId="0">
      <selection activeCell="AG26" sqref="AG26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6.140625" style="1" customWidth="1"/>
    <col min="18" max="18" width="7.140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R1" s="23"/>
      <c r="S1" s="23"/>
      <c r="T1" s="23"/>
      <c r="U1" s="23"/>
      <c r="V1" s="23"/>
      <c r="AD1" s="671" t="s">
        <v>164</v>
      </c>
      <c r="AE1" s="671"/>
      <c r="AF1" s="671"/>
    </row>
    <row r="2" spans="1:32" ht="18.75" hidden="1" customHeight="1" outlineLevel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R2" s="23"/>
      <c r="S2" s="23"/>
      <c r="T2" s="23"/>
      <c r="U2" s="23"/>
      <c r="V2" s="23"/>
      <c r="AD2" s="671"/>
      <c r="AE2" s="671"/>
      <c r="AF2" s="671"/>
    </row>
    <row r="3" spans="1:32" ht="20.25" customHeight="1" collapsed="1">
      <c r="A3" s="15"/>
      <c r="B3" s="15"/>
      <c r="C3" s="108" t="s">
        <v>264</v>
      </c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</row>
    <row r="4" spans="1:32" ht="9" customHeight="1">
      <c r="A4" s="110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</row>
    <row r="5" spans="1:32" ht="18" customHeight="1">
      <c r="A5" s="791" t="s">
        <v>38</v>
      </c>
      <c r="B5" s="709" t="s">
        <v>130</v>
      </c>
      <c r="C5" s="711"/>
      <c r="D5" s="616" t="s">
        <v>131</v>
      </c>
      <c r="E5" s="663"/>
      <c r="F5" s="663"/>
      <c r="G5" s="615" t="s">
        <v>239</v>
      </c>
      <c r="H5" s="615"/>
      <c r="I5" s="615"/>
      <c r="J5" s="615"/>
      <c r="K5" s="615"/>
      <c r="L5" s="615"/>
      <c r="M5" s="615"/>
      <c r="N5" s="616" t="s">
        <v>132</v>
      </c>
      <c r="O5" s="663"/>
      <c r="P5" s="663"/>
      <c r="Q5" s="585"/>
      <c r="R5" s="779" t="s">
        <v>206</v>
      </c>
      <c r="S5" s="780"/>
      <c r="T5" s="780"/>
      <c r="U5" s="780"/>
      <c r="V5" s="780"/>
      <c r="W5" s="780"/>
      <c r="X5" s="780"/>
      <c r="Y5" s="780"/>
      <c r="Z5" s="780"/>
      <c r="AA5" s="780"/>
      <c r="AB5" s="780"/>
      <c r="AC5" s="780"/>
      <c r="AD5" s="780"/>
      <c r="AE5" s="780"/>
      <c r="AF5" s="781"/>
    </row>
    <row r="6" spans="1:32" ht="53.25" customHeight="1">
      <c r="A6" s="792"/>
      <c r="B6" s="768"/>
      <c r="C6" s="770"/>
      <c r="D6" s="664"/>
      <c r="E6" s="665"/>
      <c r="F6" s="665"/>
      <c r="G6" s="615"/>
      <c r="H6" s="615"/>
      <c r="I6" s="615"/>
      <c r="J6" s="615"/>
      <c r="K6" s="615"/>
      <c r="L6" s="615"/>
      <c r="M6" s="615"/>
      <c r="N6" s="664"/>
      <c r="O6" s="665"/>
      <c r="P6" s="665"/>
      <c r="Q6" s="586"/>
      <c r="R6" s="668" t="s">
        <v>133</v>
      </c>
      <c r="S6" s="669"/>
      <c r="T6" s="670"/>
      <c r="U6" s="668" t="s">
        <v>134</v>
      </c>
      <c r="V6" s="669"/>
      <c r="W6" s="670"/>
      <c r="X6" s="668" t="s">
        <v>27</v>
      </c>
      <c r="Y6" s="669"/>
      <c r="Z6" s="670"/>
      <c r="AA6" s="779" t="s">
        <v>135</v>
      </c>
      <c r="AB6" s="780"/>
      <c r="AC6" s="781"/>
      <c r="AD6" s="779" t="s">
        <v>136</v>
      </c>
      <c r="AE6" s="780"/>
      <c r="AF6" s="781"/>
    </row>
    <row r="7" spans="1:32" ht="12.75" customHeight="1">
      <c r="A7" s="215">
        <v>1</v>
      </c>
      <c r="B7" s="775">
        <v>2</v>
      </c>
      <c r="C7" s="776"/>
      <c r="D7" s="777">
        <v>3</v>
      </c>
      <c r="E7" s="778"/>
      <c r="F7" s="778"/>
      <c r="G7" s="796">
        <v>4</v>
      </c>
      <c r="H7" s="796"/>
      <c r="I7" s="796"/>
      <c r="J7" s="796"/>
      <c r="K7" s="796"/>
      <c r="L7" s="796"/>
      <c r="M7" s="796"/>
      <c r="N7" s="793">
        <v>5</v>
      </c>
      <c r="O7" s="794"/>
      <c r="P7" s="794"/>
      <c r="Q7" s="795"/>
      <c r="R7" s="782">
        <v>6</v>
      </c>
      <c r="S7" s="783"/>
      <c r="T7" s="784"/>
      <c r="U7" s="785">
        <v>7</v>
      </c>
      <c r="V7" s="786"/>
      <c r="W7" s="787"/>
      <c r="X7" s="788">
        <v>8</v>
      </c>
      <c r="Y7" s="789"/>
      <c r="Z7" s="790"/>
      <c r="AA7" s="788">
        <v>9</v>
      </c>
      <c r="AB7" s="789"/>
      <c r="AC7" s="790"/>
      <c r="AD7" s="788">
        <v>10</v>
      </c>
      <c r="AE7" s="789"/>
      <c r="AF7" s="790"/>
    </row>
    <row r="8" spans="1:32" ht="15" customHeight="1">
      <c r="A8" s="65">
        <v>1</v>
      </c>
      <c r="B8" s="760" t="s">
        <v>486</v>
      </c>
      <c r="C8" s="761"/>
      <c r="D8" s="773">
        <v>1993</v>
      </c>
      <c r="E8" s="774"/>
      <c r="F8" s="774"/>
      <c r="G8" s="749" t="s">
        <v>487</v>
      </c>
      <c r="H8" s="749"/>
      <c r="I8" s="749"/>
      <c r="J8" s="749"/>
      <c r="K8" s="749"/>
      <c r="L8" s="749"/>
      <c r="M8" s="749"/>
      <c r="N8" s="680">
        <f>SUM(R8,U8,X8,AA8,AD8)</f>
        <v>32</v>
      </c>
      <c r="O8" s="699"/>
      <c r="P8" s="699"/>
      <c r="Q8" s="681"/>
      <c r="R8" s="691">
        <v>32</v>
      </c>
      <c r="S8" s="697"/>
      <c r="T8" s="692"/>
      <c r="U8" s="691"/>
      <c r="V8" s="697"/>
      <c r="W8" s="692"/>
      <c r="X8" s="691"/>
      <c r="Y8" s="697"/>
      <c r="Z8" s="692"/>
      <c r="AA8" s="691"/>
      <c r="AB8" s="697"/>
      <c r="AC8" s="692"/>
      <c r="AD8" s="691"/>
      <c r="AE8" s="697"/>
      <c r="AF8" s="692"/>
    </row>
    <row r="9" spans="1:32" ht="15" customHeight="1">
      <c r="A9" s="65"/>
      <c r="B9" s="760"/>
      <c r="C9" s="761"/>
      <c r="D9" s="773"/>
      <c r="E9" s="774"/>
      <c r="F9" s="774"/>
      <c r="G9" s="749"/>
      <c r="H9" s="749"/>
      <c r="I9" s="749"/>
      <c r="J9" s="749"/>
      <c r="K9" s="749"/>
      <c r="L9" s="749"/>
      <c r="M9" s="749"/>
      <c r="N9" s="680">
        <f>SUM(R9,U9,X9,AA9,AD9)</f>
        <v>0</v>
      </c>
      <c r="O9" s="699"/>
      <c r="P9" s="699"/>
      <c r="Q9" s="681"/>
      <c r="R9" s="691"/>
      <c r="S9" s="697"/>
      <c r="T9" s="692"/>
      <c r="U9" s="691"/>
      <c r="V9" s="697"/>
      <c r="W9" s="692"/>
      <c r="X9" s="691"/>
      <c r="Y9" s="697"/>
      <c r="Z9" s="692"/>
      <c r="AA9" s="691"/>
      <c r="AB9" s="697"/>
      <c r="AC9" s="692"/>
      <c r="AD9" s="691"/>
      <c r="AE9" s="697"/>
      <c r="AF9" s="692"/>
    </row>
    <row r="10" spans="1:32" ht="15" customHeight="1">
      <c r="A10" s="65"/>
      <c r="B10" s="760"/>
      <c r="C10" s="761"/>
      <c r="D10" s="773"/>
      <c r="E10" s="774"/>
      <c r="F10" s="774"/>
      <c r="G10" s="749"/>
      <c r="H10" s="749"/>
      <c r="I10" s="749"/>
      <c r="J10" s="749"/>
      <c r="K10" s="749"/>
      <c r="L10" s="749"/>
      <c r="M10" s="749"/>
      <c r="N10" s="680">
        <f>SUM(R10,U10,X10,AA10,AD10)</f>
        <v>0</v>
      </c>
      <c r="O10" s="699"/>
      <c r="P10" s="699"/>
      <c r="Q10" s="681"/>
      <c r="R10" s="691"/>
      <c r="S10" s="697"/>
      <c r="T10" s="692"/>
      <c r="U10" s="691"/>
      <c r="V10" s="697"/>
      <c r="W10" s="692"/>
      <c r="X10" s="691"/>
      <c r="Y10" s="697"/>
      <c r="Z10" s="692"/>
      <c r="AA10" s="691"/>
      <c r="AB10" s="697"/>
      <c r="AC10" s="692"/>
      <c r="AD10" s="691"/>
      <c r="AE10" s="697"/>
      <c r="AF10" s="692"/>
    </row>
    <row r="11" spans="1:32" ht="15" customHeight="1">
      <c r="A11" s="65"/>
      <c r="B11" s="760"/>
      <c r="C11" s="761"/>
      <c r="D11" s="773"/>
      <c r="E11" s="774"/>
      <c r="F11" s="774"/>
      <c r="G11" s="749"/>
      <c r="H11" s="749"/>
      <c r="I11" s="749"/>
      <c r="J11" s="749"/>
      <c r="K11" s="749"/>
      <c r="L11" s="749"/>
      <c r="M11" s="749"/>
      <c r="N11" s="680">
        <f>SUM(R11,U11,X11,AA11,AD11)</f>
        <v>0</v>
      </c>
      <c r="O11" s="699"/>
      <c r="P11" s="699"/>
      <c r="Q11" s="681"/>
      <c r="R11" s="691"/>
      <c r="S11" s="697"/>
      <c r="T11" s="692"/>
      <c r="U11" s="691"/>
      <c r="V11" s="697"/>
      <c r="W11" s="692"/>
      <c r="X11" s="691"/>
      <c r="Y11" s="697"/>
      <c r="Z11" s="692"/>
      <c r="AA11" s="691"/>
      <c r="AB11" s="697"/>
      <c r="AC11" s="692"/>
      <c r="AD11" s="691"/>
      <c r="AE11" s="697"/>
      <c r="AF11" s="692"/>
    </row>
    <row r="12" spans="1:32" ht="15" customHeight="1">
      <c r="A12" s="65"/>
      <c r="B12" s="760"/>
      <c r="C12" s="761"/>
      <c r="D12" s="773"/>
      <c r="E12" s="774"/>
      <c r="F12" s="774"/>
      <c r="G12" s="749"/>
      <c r="H12" s="749"/>
      <c r="I12" s="749"/>
      <c r="J12" s="749"/>
      <c r="K12" s="749"/>
      <c r="L12" s="749"/>
      <c r="M12" s="749"/>
      <c r="N12" s="680">
        <f>SUM(R12,U12,X12,AA12,AD12)</f>
        <v>0</v>
      </c>
      <c r="O12" s="699"/>
      <c r="P12" s="699"/>
      <c r="Q12" s="681"/>
      <c r="R12" s="691"/>
      <c r="S12" s="697"/>
      <c r="T12" s="692"/>
      <c r="U12" s="691"/>
      <c r="V12" s="697"/>
      <c r="W12" s="692"/>
      <c r="X12" s="691"/>
      <c r="Y12" s="697"/>
      <c r="Z12" s="692"/>
      <c r="AA12" s="691"/>
      <c r="AB12" s="697"/>
      <c r="AC12" s="692"/>
      <c r="AD12" s="691"/>
      <c r="AE12" s="697"/>
      <c r="AF12" s="692"/>
    </row>
    <row r="13" spans="1:32" ht="20.25" customHeight="1">
      <c r="A13" s="700" t="s">
        <v>42</v>
      </c>
      <c r="B13" s="701"/>
      <c r="C13" s="701"/>
      <c r="D13" s="701"/>
      <c r="E13" s="701"/>
      <c r="F13" s="701"/>
      <c r="G13" s="701"/>
      <c r="H13" s="701"/>
      <c r="I13" s="701"/>
      <c r="J13" s="701"/>
      <c r="K13" s="701"/>
      <c r="L13" s="701"/>
      <c r="M13" s="702"/>
      <c r="N13" s="680">
        <f>SUM(N8:Q12)</f>
        <v>32</v>
      </c>
      <c r="O13" s="699"/>
      <c r="P13" s="699"/>
      <c r="Q13" s="681"/>
      <c r="R13" s="680">
        <f>SUM(R8:T12)</f>
        <v>32</v>
      </c>
      <c r="S13" s="699"/>
      <c r="T13" s="681"/>
      <c r="U13" s="680">
        <f>SUM(U8:W12)</f>
        <v>0</v>
      </c>
      <c r="V13" s="699"/>
      <c r="W13" s="681"/>
      <c r="X13" s="680">
        <f>SUM(X8:Z12)</f>
        <v>0</v>
      </c>
      <c r="Y13" s="699"/>
      <c r="Z13" s="681"/>
      <c r="AA13" s="680">
        <f>SUM(AA8:AC12)</f>
        <v>0</v>
      </c>
      <c r="AB13" s="699"/>
      <c r="AC13" s="681"/>
      <c r="AD13" s="680">
        <f>SUM(AD8:AF12)</f>
        <v>0</v>
      </c>
      <c r="AE13" s="699"/>
      <c r="AF13" s="681"/>
    </row>
    <row r="14" spans="1:32" ht="7.5" customHeight="1">
      <c r="A14" s="111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3"/>
      <c r="AF14" s="113"/>
    </row>
    <row r="15" spans="1:32" s="31" customFormat="1" ht="16.5" customHeight="1">
      <c r="A15" s="108"/>
      <c r="B15" s="108"/>
      <c r="C15" s="108" t="s">
        <v>265</v>
      </c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</row>
    <row r="16" spans="1:32" s="31" customFormat="1" ht="8.25" customHeight="1">
      <c r="A16" s="108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</row>
    <row r="17" spans="1:32" ht="17.25" customHeight="1">
      <c r="A17" s="600" t="s">
        <v>38</v>
      </c>
      <c r="B17" s="709" t="s">
        <v>137</v>
      </c>
      <c r="C17" s="711"/>
      <c r="D17" s="615" t="s">
        <v>130</v>
      </c>
      <c r="E17" s="615"/>
      <c r="F17" s="615"/>
      <c r="G17" s="615"/>
      <c r="H17" s="615" t="s">
        <v>239</v>
      </c>
      <c r="I17" s="615"/>
      <c r="J17" s="615"/>
      <c r="K17" s="615"/>
      <c r="L17" s="615"/>
      <c r="M17" s="615"/>
      <c r="N17" s="615"/>
      <c r="O17" s="615"/>
      <c r="P17" s="615"/>
      <c r="Q17" s="615"/>
      <c r="R17" s="615" t="s">
        <v>138</v>
      </c>
      <c r="S17" s="615"/>
      <c r="T17" s="615"/>
      <c r="U17" s="615"/>
      <c r="V17" s="615"/>
      <c r="W17" s="755" t="s">
        <v>139</v>
      </c>
      <c r="X17" s="755"/>
      <c r="Y17" s="755"/>
      <c r="Z17" s="755"/>
      <c r="AA17" s="755"/>
      <c r="AB17" s="755"/>
      <c r="AC17" s="755"/>
      <c r="AD17" s="755"/>
      <c r="AE17" s="755"/>
      <c r="AF17" s="755"/>
    </row>
    <row r="18" spans="1:32" ht="20.25" customHeight="1">
      <c r="A18" s="600"/>
      <c r="B18" s="712"/>
      <c r="C18" s="714"/>
      <c r="D18" s="615"/>
      <c r="E18" s="615"/>
      <c r="F18" s="615"/>
      <c r="G18" s="615"/>
      <c r="H18" s="615"/>
      <c r="I18" s="615"/>
      <c r="J18" s="615"/>
      <c r="K18" s="615"/>
      <c r="L18" s="615"/>
      <c r="M18" s="615"/>
      <c r="N18" s="615"/>
      <c r="O18" s="615"/>
      <c r="P18" s="615"/>
      <c r="Q18" s="615"/>
      <c r="R18" s="615"/>
      <c r="S18" s="615"/>
      <c r="T18" s="615"/>
      <c r="U18" s="615"/>
      <c r="V18" s="615"/>
      <c r="W18" s="616" t="s">
        <v>211</v>
      </c>
      <c r="X18" s="585"/>
      <c r="Y18" s="616" t="s">
        <v>168</v>
      </c>
      <c r="Z18" s="585"/>
      <c r="AA18" s="616" t="s">
        <v>169</v>
      </c>
      <c r="AB18" s="585"/>
      <c r="AC18" s="616" t="s">
        <v>189</v>
      </c>
      <c r="AD18" s="585"/>
      <c r="AE18" s="616" t="s">
        <v>190</v>
      </c>
      <c r="AF18" s="585"/>
    </row>
    <row r="19" spans="1:32" ht="9" customHeight="1">
      <c r="A19" s="600"/>
      <c r="B19" s="768"/>
      <c r="C19" s="770"/>
      <c r="D19" s="615"/>
      <c r="E19" s="615"/>
      <c r="F19" s="615"/>
      <c r="G19" s="615"/>
      <c r="H19" s="615"/>
      <c r="I19" s="615"/>
      <c r="J19" s="615"/>
      <c r="K19" s="615"/>
      <c r="L19" s="615"/>
      <c r="M19" s="615"/>
      <c r="N19" s="615"/>
      <c r="O19" s="615"/>
      <c r="P19" s="615"/>
      <c r="Q19" s="615"/>
      <c r="R19" s="615"/>
      <c r="S19" s="615"/>
      <c r="T19" s="615"/>
      <c r="U19" s="615"/>
      <c r="V19" s="615"/>
      <c r="W19" s="664"/>
      <c r="X19" s="586"/>
      <c r="Y19" s="664"/>
      <c r="Z19" s="586"/>
      <c r="AA19" s="664"/>
      <c r="AB19" s="586"/>
      <c r="AC19" s="664"/>
      <c r="AD19" s="586"/>
      <c r="AE19" s="664"/>
      <c r="AF19" s="586"/>
    </row>
    <row r="20" spans="1:32" ht="12" customHeight="1">
      <c r="A20" s="97">
        <v>1</v>
      </c>
      <c r="B20" s="765">
        <v>2</v>
      </c>
      <c r="C20" s="766"/>
      <c r="D20" s="561">
        <v>3</v>
      </c>
      <c r="E20" s="561"/>
      <c r="F20" s="561"/>
      <c r="G20" s="561"/>
      <c r="H20" s="561">
        <v>4</v>
      </c>
      <c r="I20" s="561"/>
      <c r="J20" s="561"/>
      <c r="K20" s="561"/>
      <c r="L20" s="561"/>
      <c r="M20" s="561"/>
      <c r="N20" s="561"/>
      <c r="O20" s="561"/>
      <c r="P20" s="561"/>
      <c r="Q20" s="561"/>
      <c r="R20" s="561">
        <v>5</v>
      </c>
      <c r="S20" s="561"/>
      <c r="T20" s="561"/>
      <c r="U20" s="561"/>
      <c r="V20" s="561"/>
      <c r="W20" s="639">
        <v>6</v>
      </c>
      <c r="X20" s="640"/>
      <c r="Y20" s="627">
        <v>7</v>
      </c>
      <c r="Z20" s="629"/>
      <c r="AA20" s="627">
        <v>8</v>
      </c>
      <c r="AB20" s="629"/>
      <c r="AC20" s="627">
        <v>9</v>
      </c>
      <c r="AD20" s="629"/>
      <c r="AE20" s="635">
        <v>10</v>
      </c>
      <c r="AF20" s="635"/>
    </row>
    <row r="21" spans="1:32" ht="15" customHeight="1">
      <c r="A21" s="60"/>
      <c r="B21" s="762"/>
      <c r="C21" s="763"/>
      <c r="D21" s="749"/>
      <c r="E21" s="749"/>
      <c r="F21" s="749"/>
      <c r="G21" s="749"/>
      <c r="H21" s="772"/>
      <c r="I21" s="772"/>
      <c r="J21" s="772"/>
      <c r="K21" s="772"/>
      <c r="L21" s="772"/>
      <c r="M21" s="772"/>
      <c r="N21" s="772"/>
      <c r="O21" s="772"/>
      <c r="P21" s="772"/>
      <c r="Q21" s="772"/>
      <c r="R21" s="698"/>
      <c r="S21" s="698"/>
      <c r="T21" s="698"/>
      <c r="U21" s="698"/>
      <c r="V21" s="698"/>
      <c r="W21" s="691"/>
      <c r="X21" s="692"/>
      <c r="Y21" s="691"/>
      <c r="Z21" s="692"/>
      <c r="AA21" s="691"/>
      <c r="AB21" s="692"/>
      <c r="AC21" s="680">
        <f t="shared" ref="AC21:AC26" si="0">AA21-Y21</f>
        <v>0</v>
      </c>
      <c r="AD21" s="681"/>
      <c r="AE21" s="689"/>
      <c r="AF21" s="690"/>
    </row>
    <row r="22" spans="1:32" ht="15" customHeight="1">
      <c r="A22" s="60"/>
      <c r="B22" s="762"/>
      <c r="C22" s="763"/>
      <c r="D22" s="749"/>
      <c r="E22" s="749"/>
      <c r="F22" s="749"/>
      <c r="G22" s="749"/>
      <c r="H22" s="772"/>
      <c r="I22" s="772"/>
      <c r="J22" s="772"/>
      <c r="K22" s="772"/>
      <c r="L22" s="772"/>
      <c r="M22" s="772"/>
      <c r="N22" s="772"/>
      <c r="O22" s="772"/>
      <c r="P22" s="772"/>
      <c r="Q22" s="772"/>
      <c r="R22" s="698"/>
      <c r="S22" s="698"/>
      <c r="T22" s="698"/>
      <c r="U22" s="698"/>
      <c r="V22" s="698"/>
      <c r="W22" s="691"/>
      <c r="X22" s="692"/>
      <c r="Y22" s="691"/>
      <c r="Z22" s="692"/>
      <c r="AA22" s="691"/>
      <c r="AB22" s="692"/>
      <c r="AC22" s="680">
        <f t="shared" si="0"/>
        <v>0</v>
      </c>
      <c r="AD22" s="681"/>
      <c r="AE22" s="689"/>
      <c r="AF22" s="690"/>
    </row>
    <row r="23" spans="1:32" ht="15" customHeight="1">
      <c r="A23" s="60"/>
      <c r="B23" s="762"/>
      <c r="C23" s="763"/>
      <c r="D23" s="749"/>
      <c r="E23" s="749"/>
      <c r="F23" s="749"/>
      <c r="G23" s="749"/>
      <c r="H23" s="772"/>
      <c r="I23" s="772"/>
      <c r="J23" s="772"/>
      <c r="K23" s="772"/>
      <c r="L23" s="772"/>
      <c r="M23" s="772"/>
      <c r="N23" s="772"/>
      <c r="O23" s="772"/>
      <c r="P23" s="772"/>
      <c r="Q23" s="772"/>
      <c r="R23" s="698"/>
      <c r="S23" s="698"/>
      <c r="T23" s="698"/>
      <c r="U23" s="698"/>
      <c r="V23" s="698"/>
      <c r="W23" s="691"/>
      <c r="X23" s="692"/>
      <c r="Y23" s="691"/>
      <c r="Z23" s="692"/>
      <c r="AA23" s="691"/>
      <c r="AB23" s="692"/>
      <c r="AC23" s="680">
        <f t="shared" si="0"/>
        <v>0</v>
      </c>
      <c r="AD23" s="681"/>
      <c r="AE23" s="689"/>
      <c r="AF23" s="690"/>
    </row>
    <row r="24" spans="1:32" ht="15" customHeight="1">
      <c r="A24" s="60"/>
      <c r="B24" s="762"/>
      <c r="C24" s="763"/>
      <c r="D24" s="749"/>
      <c r="E24" s="749"/>
      <c r="F24" s="749"/>
      <c r="G24" s="749"/>
      <c r="H24" s="772"/>
      <c r="I24" s="772"/>
      <c r="J24" s="772"/>
      <c r="K24" s="772"/>
      <c r="L24" s="772"/>
      <c r="M24" s="772"/>
      <c r="N24" s="772"/>
      <c r="O24" s="772"/>
      <c r="P24" s="772"/>
      <c r="Q24" s="772"/>
      <c r="R24" s="698"/>
      <c r="S24" s="698"/>
      <c r="T24" s="698"/>
      <c r="U24" s="698"/>
      <c r="V24" s="698"/>
      <c r="W24" s="691"/>
      <c r="X24" s="692"/>
      <c r="Y24" s="691"/>
      <c r="Z24" s="692"/>
      <c r="AA24" s="691"/>
      <c r="AB24" s="692"/>
      <c r="AC24" s="680">
        <f t="shared" si="0"/>
        <v>0</v>
      </c>
      <c r="AD24" s="681"/>
      <c r="AE24" s="689"/>
      <c r="AF24" s="690"/>
    </row>
    <row r="25" spans="1:32" ht="15" customHeight="1">
      <c r="A25" s="60"/>
      <c r="B25" s="762"/>
      <c r="C25" s="763"/>
      <c r="D25" s="749"/>
      <c r="E25" s="749"/>
      <c r="F25" s="749"/>
      <c r="G25" s="749"/>
      <c r="H25" s="772"/>
      <c r="I25" s="772"/>
      <c r="J25" s="772"/>
      <c r="K25" s="772"/>
      <c r="L25" s="772"/>
      <c r="M25" s="772"/>
      <c r="N25" s="772"/>
      <c r="O25" s="772"/>
      <c r="P25" s="772"/>
      <c r="Q25" s="772"/>
      <c r="R25" s="698"/>
      <c r="S25" s="698"/>
      <c r="T25" s="698"/>
      <c r="U25" s="698"/>
      <c r="V25" s="698"/>
      <c r="W25" s="691"/>
      <c r="X25" s="692"/>
      <c r="Y25" s="691"/>
      <c r="Z25" s="692"/>
      <c r="AA25" s="691"/>
      <c r="AB25" s="692"/>
      <c r="AC25" s="680">
        <f t="shared" si="0"/>
        <v>0</v>
      </c>
      <c r="AD25" s="681"/>
      <c r="AE25" s="689"/>
      <c r="AF25" s="690"/>
    </row>
    <row r="26" spans="1:32" ht="24.95" customHeight="1">
      <c r="A26" s="771" t="s">
        <v>42</v>
      </c>
      <c r="B26" s="771"/>
      <c r="C26" s="771"/>
      <c r="D26" s="771"/>
      <c r="E26" s="771"/>
      <c r="F26" s="771"/>
      <c r="G26" s="771"/>
      <c r="H26" s="771"/>
      <c r="I26" s="771"/>
      <c r="J26" s="771"/>
      <c r="K26" s="771"/>
      <c r="L26" s="771"/>
      <c r="M26" s="771"/>
      <c r="N26" s="771"/>
      <c r="O26" s="771"/>
      <c r="P26" s="771"/>
      <c r="Q26" s="771"/>
      <c r="R26" s="771"/>
      <c r="S26" s="771"/>
      <c r="T26" s="771"/>
      <c r="U26" s="771"/>
      <c r="V26" s="771"/>
      <c r="W26" s="680">
        <f>SUM(W21:X25)</f>
        <v>0</v>
      </c>
      <c r="X26" s="681"/>
      <c r="Y26" s="680">
        <f>SUM(Y21:Z25)</f>
        <v>0</v>
      </c>
      <c r="Z26" s="681"/>
      <c r="AA26" s="680">
        <f>SUM(AA21:AB25)</f>
        <v>0</v>
      </c>
      <c r="AB26" s="681"/>
      <c r="AC26" s="680">
        <f t="shared" si="0"/>
        <v>0</v>
      </c>
      <c r="AD26" s="681"/>
      <c r="AE26" s="689"/>
      <c r="AF26" s="690"/>
    </row>
    <row r="27" spans="1:32" ht="6" customHeight="1">
      <c r="A27" s="79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15"/>
      <c r="R27" s="116"/>
      <c r="S27" s="116"/>
      <c r="T27" s="116"/>
      <c r="U27" s="116"/>
      <c r="V27" s="116"/>
      <c r="W27" s="15"/>
      <c r="X27" s="15"/>
      <c r="Y27" s="15"/>
      <c r="Z27" s="15"/>
      <c r="AA27" s="15"/>
      <c r="AB27" s="15"/>
      <c r="AC27" s="15"/>
      <c r="AD27" s="15"/>
      <c r="AE27" s="15"/>
      <c r="AF27" s="116"/>
    </row>
    <row r="28" spans="1:32" s="31" customFormat="1" ht="15.75" customHeight="1">
      <c r="A28" s="108"/>
      <c r="B28" s="108"/>
      <c r="C28" s="108" t="s">
        <v>266</v>
      </c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</row>
    <row r="29" spans="1:32" ht="11.25" customHeight="1">
      <c r="A29" s="117"/>
      <c r="B29" s="117"/>
      <c r="C29" s="117"/>
      <c r="D29" s="117"/>
      <c r="E29" s="117"/>
      <c r="F29" s="117"/>
      <c r="G29" s="117"/>
      <c r="H29" s="117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7"/>
      <c r="X29" s="15"/>
      <c r="Y29" s="15"/>
      <c r="Z29" s="799"/>
      <c r="AA29" s="799"/>
      <c r="AB29" s="799"/>
      <c r="AC29" s="15"/>
      <c r="AD29" s="798" t="s">
        <v>160</v>
      </c>
      <c r="AE29" s="798"/>
      <c r="AF29" s="798"/>
    </row>
    <row r="30" spans="1:32" ht="45.75" customHeight="1">
      <c r="A30" s="707" t="s">
        <v>38</v>
      </c>
      <c r="B30" s="709" t="s">
        <v>172</v>
      </c>
      <c r="C30" s="710"/>
      <c r="D30" s="710"/>
      <c r="E30" s="710"/>
      <c r="F30" s="710"/>
      <c r="G30" s="710"/>
      <c r="H30" s="710"/>
      <c r="I30" s="710"/>
      <c r="J30" s="710"/>
      <c r="K30" s="710"/>
      <c r="L30" s="711"/>
      <c r="M30" s="684" t="s">
        <v>41</v>
      </c>
      <c r="N30" s="685"/>
      <c r="O30" s="685"/>
      <c r="P30" s="685"/>
      <c r="Q30" s="685"/>
      <c r="R30" s="685"/>
      <c r="S30" s="685"/>
      <c r="T30" s="686"/>
      <c r="U30" s="684" t="s">
        <v>67</v>
      </c>
      <c r="V30" s="685"/>
      <c r="W30" s="685"/>
      <c r="X30" s="685"/>
      <c r="Y30" s="685"/>
      <c r="Z30" s="685"/>
      <c r="AA30" s="685"/>
      <c r="AB30" s="686"/>
      <c r="AC30" s="684" t="s">
        <v>267</v>
      </c>
      <c r="AD30" s="685"/>
      <c r="AE30" s="685"/>
      <c r="AF30" s="686"/>
    </row>
    <row r="31" spans="1:32" ht="24.95" customHeight="1">
      <c r="A31" s="708"/>
      <c r="B31" s="712"/>
      <c r="C31" s="713"/>
      <c r="D31" s="713"/>
      <c r="E31" s="713"/>
      <c r="F31" s="713"/>
      <c r="G31" s="713"/>
      <c r="H31" s="713"/>
      <c r="I31" s="713"/>
      <c r="J31" s="713"/>
      <c r="K31" s="713"/>
      <c r="L31" s="714"/>
      <c r="M31" s="693" t="s">
        <v>168</v>
      </c>
      <c r="N31" s="694"/>
      <c r="O31" s="693" t="s">
        <v>169</v>
      </c>
      <c r="P31" s="694"/>
      <c r="Q31" s="693" t="s">
        <v>189</v>
      </c>
      <c r="R31" s="694"/>
      <c r="S31" s="693" t="s">
        <v>190</v>
      </c>
      <c r="T31" s="694"/>
      <c r="U31" s="693" t="s">
        <v>168</v>
      </c>
      <c r="V31" s="694"/>
      <c r="W31" s="693" t="s">
        <v>169</v>
      </c>
      <c r="X31" s="694"/>
      <c r="Y31" s="693" t="s">
        <v>189</v>
      </c>
      <c r="Z31" s="694"/>
      <c r="AA31" s="693" t="s">
        <v>190</v>
      </c>
      <c r="AB31" s="694"/>
      <c r="AC31" s="687" t="s">
        <v>168</v>
      </c>
      <c r="AD31" s="687" t="s">
        <v>169</v>
      </c>
      <c r="AE31" s="687" t="s">
        <v>189</v>
      </c>
      <c r="AF31" s="687" t="s">
        <v>190</v>
      </c>
    </row>
    <row r="32" spans="1:32" ht="18" customHeight="1">
      <c r="A32" s="767"/>
      <c r="B32" s="768"/>
      <c r="C32" s="769"/>
      <c r="D32" s="769"/>
      <c r="E32" s="769"/>
      <c r="F32" s="769"/>
      <c r="G32" s="769"/>
      <c r="H32" s="769"/>
      <c r="I32" s="769"/>
      <c r="J32" s="769"/>
      <c r="K32" s="769"/>
      <c r="L32" s="770"/>
      <c r="M32" s="695"/>
      <c r="N32" s="696"/>
      <c r="O32" s="695"/>
      <c r="P32" s="696"/>
      <c r="Q32" s="695"/>
      <c r="R32" s="696"/>
      <c r="S32" s="695"/>
      <c r="T32" s="696"/>
      <c r="U32" s="695"/>
      <c r="V32" s="696"/>
      <c r="W32" s="695"/>
      <c r="X32" s="696"/>
      <c r="Y32" s="695"/>
      <c r="Z32" s="696"/>
      <c r="AA32" s="695"/>
      <c r="AB32" s="696"/>
      <c r="AC32" s="688"/>
      <c r="AD32" s="688"/>
      <c r="AE32" s="688"/>
      <c r="AF32" s="688"/>
    </row>
    <row r="33" spans="1:32" ht="12" customHeight="1">
      <c r="A33" s="60">
        <v>1</v>
      </c>
      <c r="B33" s="745">
        <v>2</v>
      </c>
      <c r="C33" s="745"/>
      <c r="D33" s="745"/>
      <c r="E33" s="745"/>
      <c r="F33" s="745"/>
      <c r="G33" s="745"/>
      <c r="H33" s="745"/>
      <c r="I33" s="745"/>
      <c r="J33" s="745"/>
      <c r="K33" s="745"/>
      <c r="L33" s="745"/>
      <c r="M33" s="678">
        <v>3</v>
      </c>
      <c r="N33" s="679"/>
      <c r="O33" s="678">
        <v>4</v>
      </c>
      <c r="P33" s="679"/>
      <c r="Q33" s="678">
        <v>5</v>
      </c>
      <c r="R33" s="679"/>
      <c r="S33" s="678">
        <v>9</v>
      </c>
      <c r="T33" s="679"/>
      <c r="U33" s="678">
        <v>7</v>
      </c>
      <c r="V33" s="679"/>
      <c r="W33" s="678">
        <v>8</v>
      </c>
      <c r="X33" s="679"/>
      <c r="Y33" s="678">
        <v>9</v>
      </c>
      <c r="Z33" s="679"/>
      <c r="AA33" s="678">
        <v>10</v>
      </c>
      <c r="AB33" s="679"/>
      <c r="AC33" s="531">
        <v>11</v>
      </c>
      <c r="AD33" s="531">
        <v>12</v>
      </c>
      <c r="AE33" s="359">
        <v>13</v>
      </c>
      <c r="AF33" s="359">
        <v>14</v>
      </c>
    </row>
    <row r="34" spans="1:32" ht="15" customHeight="1">
      <c r="A34" s="65"/>
      <c r="B34" s="764" t="s">
        <v>518</v>
      </c>
      <c r="C34" s="764"/>
      <c r="D34" s="764"/>
      <c r="E34" s="764"/>
      <c r="F34" s="764"/>
      <c r="G34" s="764"/>
      <c r="H34" s="764"/>
      <c r="I34" s="764"/>
      <c r="J34" s="764"/>
      <c r="K34" s="764"/>
      <c r="L34" s="764"/>
      <c r="M34" s="691"/>
      <c r="N34" s="692"/>
      <c r="O34" s="691"/>
      <c r="P34" s="692"/>
      <c r="Q34" s="680">
        <f t="shared" ref="Q34:Q39" si="1">O34-M34</f>
        <v>0</v>
      </c>
      <c r="R34" s="681"/>
      <c r="S34" s="689"/>
      <c r="T34" s="690"/>
      <c r="U34" s="691"/>
      <c r="V34" s="692"/>
      <c r="W34" s="691"/>
      <c r="X34" s="692"/>
      <c r="Y34" s="680">
        <f t="shared" ref="Y34:Y39" si="2">W34-U34</f>
        <v>0</v>
      </c>
      <c r="Z34" s="681"/>
      <c r="AA34" s="689"/>
      <c r="AB34" s="690"/>
      <c r="AC34" s="114">
        <f>'IV. Кап. інвестиції'!E10</f>
        <v>60</v>
      </c>
      <c r="AD34" s="114">
        <f>'IV. Кап. інвестиції'!F10</f>
        <v>0</v>
      </c>
      <c r="AE34" s="115">
        <f>AD34-AC34</f>
        <v>-60</v>
      </c>
      <c r="AF34" s="119"/>
    </row>
    <row r="35" spans="1:32" ht="15" customHeight="1">
      <c r="A35" s="65"/>
      <c r="B35" s="764" t="s">
        <v>570</v>
      </c>
      <c r="C35" s="764"/>
      <c r="D35" s="764"/>
      <c r="E35" s="764"/>
      <c r="F35" s="764"/>
      <c r="G35" s="764"/>
      <c r="H35" s="764"/>
      <c r="I35" s="764"/>
      <c r="J35" s="764"/>
      <c r="K35" s="764"/>
      <c r="L35" s="764"/>
      <c r="M35" s="691"/>
      <c r="N35" s="692"/>
      <c r="O35" s="691"/>
      <c r="P35" s="692"/>
      <c r="Q35" s="680">
        <f t="shared" si="1"/>
        <v>0</v>
      </c>
      <c r="R35" s="681"/>
      <c r="S35" s="689"/>
      <c r="T35" s="690"/>
      <c r="U35" s="691"/>
      <c r="V35" s="692"/>
      <c r="W35" s="691">
        <v>0</v>
      </c>
      <c r="X35" s="692"/>
      <c r="Y35" s="680">
        <f t="shared" si="2"/>
        <v>0</v>
      </c>
      <c r="Z35" s="681"/>
      <c r="AA35" s="689"/>
      <c r="AB35" s="690"/>
      <c r="AC35" s="114">
        <f>'IV. Кап. інвестиції'!E11</f>
        <v>20</v>
      </c>
      <c r="AD35" s="114">
        <f>'IV. Кап. інвестиції'!F11</f>
        <v>63</v>
      </c>
      <c r="AE35" s="115">
        <f>AD35-AC35</f>
        <v>43</v>
      </c>
      <c r="AF35" s="119"/>
    </row>
    <row r="36" spans="1:32" ht="15" customHeight="1">
      <c r="A36" s="65"/>
      <c r="B36" s="764" t="s">
        <v>584</v>
      </c>
      <c r="C36" s="764"/>
      <c r="D36" s="764"/>
      <c r="E36" s="764"/>
      <c r="F36" s="764"/>
      <c r="G36" s="764"/>
      <c r="H36" s="764"/>
      <c r="I36" s="764"/>
      <c r="J36" s="764"/>
      <c r="K36" s="764"/>
      <c r="L36" s="764"/>
      <c r="M36" s="691"/>
      <c r="N36" s="692"/>
      <c r="O36" s="691"/>
      <c r="P36" s="692"/>
      <c r="Q36" s="680">
        <f t="shared" si="1"/>
        <v>0</v>
      </c>
      <c r="R36" s="681"/>
      <c r="S36" s="689"/>
      <c r="T36" s="690"/>
      <c r="U36" s="691"/>
      <c r="V36" s="692"/>
      <c r="W36" s="691"/>
      <c r="X36" s="692"/>
      <c r="Y36" s="680">
        <f t="shared" si="2"/>
        <v>0</v>
      </c>
      <c r="Z36" s="681"/>
      <c r="AA36" s="689"/>
      <c r="AB36" s="690"/>
      <c r="AC36" s="114"/>
      <c r="AD36" s="114">
        <f>'IV. Кап. інвестиції'!F13</f>
        <v>24</v>
      </c>
      <c r="AE36" s="115">
        <f>AD36-AC36</f>
        <v>24</v>
      </c>
      <c r="AF36" s="119"/>
    </row>
    <row r="37" spans="1:32" ht="15" customHeight="1">
      <c r="A37" s="65"/>
      <c r="B37" s="746"/>
      <c r="C37" s="746"/>
      <c r="D37" s="746"/>
      <c r="E37" s="746"/>
      <c r="F37" s="746"/>
      <c r="G37" s="746"/>
      <c r="H37" s="746"/>
      <c r="I37" s="746"/>
      <c r="J37" s="746"/>
      <c r="K37" s="746"/>
      <c r="L37" s="746"/>
      <c r="M37" s="691"/>
      <c r="N37" s="692"/>
      <c r="O37" s="691"/>
      <c r="P37" s="692"/>
      <c r="Q37" s="680">
        <f t="shared" si="1"/>
        <v>0</v>
      </c>
      <c r="R37" s="681"/>
      <c r="S37" s="689"/>
      <c r="T37" s="690"/>
      <c r="U37" s="691"/>
      <c r="V37" s="692"/>
      <c r="W37" s="691"/>
      <c r="X37" s="692"/>
      <c r="Y37" s="680">
        <f t="shared" si="2"/>
        <v>0</v>
      </c>
      <c r="Z37" s="681"/>
      <c r="AA37" s="689"/>
      <c r="AB37" s="690"/>
      <c r="AC37" s="114"/>
      <c r="AD37" s="114"/>
      <c r="AE37" s="115">
        <f>AD37-AC37</f>
        <v>0</v>
      </c>
      <c r="AF37" s="119"/>
    </row>
    <row r="38" spans="1:32" ht="15" customHeight="1">
      <c r="A38" s="65"/>
      <c r="B38" s="746"/>
      <c r="C38" s="746"/>
      <c r="D38" s="746"/>
      <c r="E38" s="746"/>
      <c r="F38" s="746"/>
      <c r="G38" s="746"/>
      <c r="H38" s="746"/>
      <c r="I38" s="746"/>
      <c r="J38" s="746"/>
      <c r="K38" s="746"/>
      <c r="L38" s="746"/>
      <c r="M38" s="691"/>
      <c r="N38" s="692"/>
      <c r="O38" s="691"/>
      <c r="P38" s="692"/>
      <c r="Q38" s="680">
        <f t="shared" si="1"/>
        <v>0</v>
      </c>
      <c r="R38" s="681"/>
      <c r="S38" s="689"/>
      <c r="T38" s="690"/>
      <c r="U38" s="691"/>
      <c r="V38" s="692"/>
      <c r="W38" s="691"/>
      <c r="X38" s="692"/>
      <c r="Y38" s="680">
        <f t="shared" si="2"/>
        <v>0</v>
      </c>
      <c r="Z38" s="681"/>
      <c r="AA38" s="689"/>
      <c r="AB38" s="690"/>
      <c r="AC38" s="114"/>
      <c r="AD38" s="114"/>
      <c r="AE38" s="115">
        <f>AD38-AC38</f>
        <v>0</v>
      </c>
      <c r="AF38" s="119"/>
    </row>
    <row r="39" spans="1:32" ht="21" customHeight="1">
      <c r="A39" s="704" t="s">
        <v>42</v>
      </c>
      <c r="B39" s="705"/>
      <c r="C39" s="705"/>
      <c r="D39" s="705"/>
      <c r="E39" s="705"/>
      <c r="F39" s="705"/>
      <c r="G39" s="705"/>
      <c r="H39" s="705"/>
      <c r="I39" s="705"/>
      <c r="J39" s="705"/>
      <c r="K39" s="705"/>
      <c r="L39" s="706"/>
      <c r="M39" s="680">
        <f>SUM(M34:M38)</f>
        <v>0</v>
      </c>
      <c r="N39" s="681"/>
      <c r="O39" s="680">
        <f>SUM(O34:O38)</f>
        <v>0</v>
      </c>
      <c r="P39" s="681"/>
      <c r="Q39" s="680">
        <f t="shared" si="1"/>
        <v>0</v>
      </c>
      <c r="R39" s="681"/>
      <c r="S39" s="689"/>
      <c r="T39" s="690"/>
      <c r="U39" s="680">
        <f>SUM(U34:U38)</f>
        <v>0</v>
      </c>
      <c r="V39" s="681"/>
      <c r="W39" s="680">
        <f>SUM(W34:W38)</f>
        <v>0</v>
      </c>
      <c r="X39" s="681"/>
      <c r="Y39" s="680">
        <f t="shared" si="2"/>
        <v>0</v>
      </c>
      <c r="Z39" s="681"/>
      <c r="AA39" s="689"/>
      <c r="AB39" s="690"/>
      <c r="AC39" s="115">
        <f>SUM(AC34:AC38)</f>
        <v>80</v>
      </c>
      <c r="AD39" s="115">
        <f>SUM(AD34:AD38)</f>
        <v>87</v>
      </c>
      <c r="AE39" s="115">
        <f>SUM(AE34:AE38)</f>
        <v>7</v>
      </c>
      <c r="AF39" s="119"/>
    </row>
    <row r="40" spans="1:32" ht="14.25" customHeight="1">
      <c r="A40" s="704" t="s">
        <v>43</v>
      </c>
      <c r="B40" s="705"/>
      <c r="C40" s="705"/>
      <c r="D40" s="705"/>
      <c r="E40" s="705"/>
      <c r="F40" s="705"/>
      <c r="G40" s="705"/>
      <c r="H40" s="705"/>
      <c r="I40" s="705"/>
      <c r="J40" s="705"/>
      <c r="K40" s="705"/>
      <c r="L40" s="706"/>
      <c r="M40" s="689"/>
      <c r="N40" s="690"/>
      <c r="O40" s="689"/>
      <c r="P40" s="690"/>
      <c r="Q40" s="689"/>
      <c r="R40" s="690"/>
      <c r="S40" s="682"/>
      <c r="T40" s="683"/>
      <c r="U40" s="689"/>
      <c r="V40" s="690"/>
      <c r="W40" s="689"/>
      <c r="X40" s="690"/>
      <c r="Y40" s="689"/>
      <c r="Z40" s="690"/>
      <c r="AA40" s="682"/>
      <c r="AB40" s="683"/>
      <c r="AC40" s="119"/>
      <c r="AD40" s="119"/>
      <c r="AE40" s="120"/>
      <c r="AF40" s="120"/>
    </row>
    <row r="41" spans="1:32" ht="15" customHeight="1">
      <c r="A41" s="121"/>
      <c r="B41" s="121"/>
      <c r="C41" s="121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5"/>
      <c r="X41" s="15"/>
      <c r="Y41" s="15"/>
      <c r="Z41" s="15"/>
      <c r="AA41" s="15"/>
      <c r="AB41" s="15"/>
      <c r="AC41" s="15"/>
      <c r="AD41" s="15"/>
      <c r="AE41" s="15"/>
      <c r="AF41" s="15"/>
    </row>
    <row r="42" spans="1:32" ht="19.5" customHeight="1">
      <c r="A42" s="707" t="s">
        <v>38</v>
      </c>
      <c r="B42" s="709" t="s">
        <v>172</v>
      </c>
      <c r="C42" s="710"/>
      <c r="D42" s="710"/>
      <c r="E42" s="710"/>
      <c r="F42" s="710"/>
      <c r="G42" s="710"/>
      <c r="H42" s="710"/>
      <c r="I42" s="710"/>
      <c r="J42" s="710"/>
      <c r="K42" s="710"/>
      <c r="L42" s="711"/>
      <c r="M42" s="684" t="s">
        <v>268</v>
      </c>
      <c r="N42" s="685"/>
      <c r="O42" s="685"/>
      <c r="P42" s="685"/>
      <c r="Q42" s="685"/>
      <c r="R42" s="685"/>
      <c r="S42" s="685"/>
      <c r="T42" s="686"/>
      <c r="U42" s="684" t="s">
        <v>86</v>
      </c>
      <c r="V42" s="685"/>
      <c r="W42" s="685"/>
      <c r="X42" s="685"/>
      <c r="Y42" s="685"/>
      <c r="Z42" s="685"/>
      <c r="AA42" s="685"/>
      <c r="AB42" s="686"/>
      <c r="AC42" s="684" t="s">
        <v>269</v>
      </c>
      <c r="AD42" s="685"/>
      <c r="AE42" s="685"/>
      <c r="AF42" s="686"/>
    </row>
    <row r="43" spans="1:32" ht="15.75" customHeight="1">
      <c r="A43" s="708"/>
      <c r="B43" s="712"/>
      <c r="C43" s="713"/>
      <c r="D43" s="713"/>
      <c r="E43" s="713"/>
      <c r="F43" s="713"/>
      <c r="G43" s="713"/>
      <c r="H43" s="713"/>
      <c r="I43" s="713"/>
      <c r="J43" s="713"/>
      <c r="K43" s="713"/>
      <c r="L43" s="714"/>
      <c r="M43" s="693" t="s">
        <v>168</v>
      </c>
      <c r="N43" s="694"/>
      <c r="O43" s="693" t="s">
        <v>169</v>
      </c>
      <c r="P43" s="694"/>
      <c r="Q43" s="693" t="s">
        <v>189</v>
      </c>
      <c r="R43" s="694"/>
      <c r="S43" s="693" t="s">
        <v>190</v>
      </c>
      <c r="T43" s="694"/>
      <c r="U43" s="693" t="s">
        <v>168</v>
      </c>
      <c r="V43" s="694"/>
      <c r="W43" s="693" t="s">
        <v>169</v>
      </c>
      <c r="X43" s="694"/>
      <c r="Y43" s="693" t="s">
        <v>189</v>
      </c>
      <c r="Z43" s="694"/>
      <c r="AA43" s="693" t="s">
        <v>190</v>
      </c>
      <c r="AB43" s="694"/>
      <c r="AC43" s="687" t="s">
        <v>168</v>
      </c>
      <c r="AD43" s="687" t="s">
        <v>169</v>
      </c>
      <c r="AE43" s="687" t="s">
        <v>189</v>
      </c>
      <c r="AF43" s="687" t="s">
        <v>190</v>
      </c>
    </row>
    <row r="44" spans="1:32" ht="25.5" customHeight="1">
      <c r="A44" s="708"/>
      <c r="B44" s="712"/>
      <c r="C44" s="713"/>
      <c r="D44" s="713"/>
      <c r="E44" s="713"/>
      <c r="F44" s="713"/>
      <c r="G44" s="713"/>
      <c r="H44" s="713"/>
      <c r="I44" s="713"/>
      <c r="J44" s="713"/>
      <c r="K44" s="713"/>
      <c r="L44" s="714"/>
      <c r="M44" s="695"/>
      <c r="N44" s="696"/>
      <c r="O44" s="695"/>
      <c r="P44" s="696"/>
      <c r="Q44" s="695"/>
      <c r="R44" s="696"/>
      <c r="S44" s="695"/>
      <c r="T44" s="696"/>
      <c r="U44" s="695"/>
      <c r="V44" s="696"/>
      <c r="W44" s="695"/>
      <c r="X44" s="696"/>
      <c r="Y44" s="695"/>
      <c r="Z44" s="696"/>
      <c r="AA44" s="695"/>
      <c r="AB44" s="696"/>
      <c r="AC44" s="688"/>
      <c r="AD44" s="688"/>
      <c r="AE44" s="688"/>
      <c r="AF44" s="688"/>
    </row>
    <row r="45" spans="1:32" ht="12" customHeight="1">
      <c r="A45" s="60">
        <v>1</v>
      </c>
      <c r="B45" s="745">
        <v>2</v>
      </c>
      <c r="C45" s="745"/>
      <c r="D45" s="745"/>
      <c r="E45" s="745"/>
      <c r="F45" s="745"/>
      <c r="G45" s="745"/>
      <c r="H45" s="745"/>
      <c r="I45" s="745"/>
      <c r="J45" s="745"/>
      <c r="K45" s="745"/>
      <c r="L45" s="745"/>
      <c r="M45" s="678">
        <v>15</v>
      </c>
      <c r="N45" s="679"/>
      <c r="O45" s="678">
        <v>16</v>
      </c>
      <c r="P45" s="679"/>
      <c r="Q45" s="678">
        <v>17</v>
      </c>
      <c r="R45" s="679"/>
      <c r="S45" s="678">
        <v>18</v>
      </c>
      <c r="T45" s="679"/>
      <c r="U45" s="678">
        <v>19</v>
      </c>
      <c r="V45" s="679"/>
      <c r="W45" s="678">
        <v>20</v>
      </c>
      <c r="X45" s="679"/>
      <c r="Y45" s="678">
        <v>21</v>
      </c>
      <c r="Z45" s="679"/>
      <c r="AA45" s="678">
        <v>22</v>
      </c>
      <c r="AB45" s="679"/>
      <c r="AC45" s="531">
        <v>23</v>
      </c>
      <c r="AD45" s="531">
        <v>24</v>
      </c>
      <c r="AE45" s="359">
        <v>25</v>
      </c>
      <c r="AF45" s="359">
        <v>26</v>
      </c>
    </row>
    <row r="46" spans="1:32" ht="15" customHeight="1">
      <c r="A46" s="65"/>
      <c r="B46" s="746"/>
      <c r="C46" s="746"/>
      <c r="D46" s="746"/>
      <c r="E46" s="746"/>
      <c r="F46" s="746"/>
      <c r="G46" s="746"/>
      <c r="H46" s="746"/>
      <c r="I46" s="746"/>
      <c r="J46" s="746"/>
      <c r="K46" s="746"/>
      <c r="L46" s="746"/>
      <c r="M46" s="691"/>
      <c r="N46" s="692"/>
      <c r="O46" s="691"/>
      <c r="P46" s="692"/>
      <c r="Q46" s="680">
        <f t="shared" ref="Q46:Q51" si="3">O46-M46</f>
        <v>0</v>
      </c>
      <c r="R46" s="681"/>
      <c r="S46" s="689"/>
      <c r="T46" s="690"/>
      <c r="U46" s="691"/>
      <c r="V46" s="692"/>
      <c r="W46" s="691"/>
      <c r="X46" s="692"/>
      <c r="Y46" s="680">
        <f t="shared" ref="Y46:Y51" si="4">W46-U46</f>
        <v>0</v>
      </c>
      <c r="Z46" s="681"/>
      <c r="AA46" s="689"/>
      <c r="AB46" s="690"/>
      <c r="AC46" s="115">
        <f>M34+U34+AC34+M46+U46</f>
        <v>60</v>
      </c>
      <c r="AD46" s="115">
        <f>O34+W34+AD34+O46+W46</f>
        <v>0</v>
      </c>
      <c r="AE46" s="115">
        <f>AD46-AC46</f>
        <v>-60</v>
      </c>
      <c r="AF46" s="119"/>
    </row>
    <row r="47" spans="1:32" ht="15" customHeight="1">
      <c r="A47" s="65"/>
      <c r="B47" s="746"/>
      <c r="C47" s="746"/>
      <c r="D47" s="746"/>
      <c r="E47" s="746"/>
      <c r="F47" s="746"/>
      <c r="G47" s="746"/>
      <c r="H47" s="746"/>
      <c r="I47" s="746"/>
      <c r="J47" s="746"/>
      <c r="K47" s="746"/>
      <c r="L47" s="746"/>
      <c r="M47" s="691"/>
      <c r="N47" s="692"/>
      <c r="O47" s="691"/>
      <c r="P47" s="692"/>
      <c r="Q47" s="680">
        <f t="shared" si="3"/>
        <v>0</v>
      </c>
      <c r="R47" s="681"/>
      <c r="S47" s="689"/>
      <c r="T47" s="690"/>
      <c r="U47" s="691"/>
      <c r="V47" s="692"/>
      <c r="W47" s="691"/>
      <c r="X47" s="692"/>
      <c r="Y47" s="680">
        <f t="shared" si="4"/>
        <v>0</v>
      </c>
      <c r="Z47" s="681"/>
      <c r="AA47" s="689"/>
      <c r="AB47" s="690"/>
      <c r="AC47" s="115">
        <f>M35+U35+AC35+M47+U47</f>
        <v>20</v>
      </c>
      <c r="AD47" s="115">
        <f>O35+W35+AD35+O47+W47</f>
        <v>63</v>
      </c>
      <c r="AE47" s="115">
        <f>AD47-AC47</f>
        <v>43</v>
      </c>
      <c r="AF47" s="119"/>
    </row>
    <row r="48" spans="1:32" ht="15" customHeight="1">
      <c r="A48" s="65"/>
      <c r="B48" s="746"/>
      <c r="C48" s="746"/>
      <c r="D48" s="746"/>
      <c r="E48" s="746"/>
      <c r="F48" s="746"/>
      <c r="G48" s="746"/>
      <c r="H48" s="746"/>
      <c r="I48" s="746"/>
      <c r="J48" s="746"/>
      <c r="K48" s="746"/>
      <c r="L48" s="746"/>
      <c r="M48" s="691"/>
      <c r="N48" s="692"/>
      <c r="O48" s="691"/>
      <c r="P48" s="692"/>
      <c r="Q48" s="680">
        <f t="shared" si="3"/>
        <v>0</v>
      </c>
      <c r="R48" s="681"/>
      <c r="S48" s="689"/>
      <c r="T48" s="690"/>
      <c r="U48" s="691"/>
      <c r="V48" s="692"/>
      <c r="W48" s="691"/>
      <c r="X48" s="692"/>
      <c r="Y48" s="680">
        <f t="shared" si="4"/>
        <v>0</v>
      </c>
      <c r="Z48" s="681"/>
      <c r="AA48" s="689"/>
      <c r="AB48" s="690"/>
      <c r="AC48" s="115">
        <f>M36+U36+AC36+M48+U48</f>
        <v>0</v>
      </c>
      <c r="AD48" s="115">
        <f>O36+W36+AD36+O48+W48</f>
        <v>24</v>
      </c>
      <c r="AE48" s="115">
        <f>AD48-AC48</f>
        <v>24</v>
      </c>
      <c r="AF48" s="119"/>
    </row>
    <row r="49" spans="1:32" ht="15" customHeight="1">
      <c r="A49" s="65"/>
      <c r="B49" s="746"/>
      <c r="C49" s="746"/>
      <c r="D49" s="746"/>
      <c r="E49" s="746"/>
      <c r="F49" s="746"/>
      <c r="G49" s="746"/>
      <c r="H49" s="746"/>
      <c r="I49" s="746"/>
      <c r="J49" s="746"/>
      <c r="K49" s="746"/>
      <c r="L49" s="746"/>
      <c r="M49" s="691"/>
      <c r="N49" s="692"/>
      <c r="O49" s="691"/>
      <c r="P49" s="692"/>
      <c r="Q49" s="680">
        <f t="shared" si="3"/>
        <v>0</v>
      </c>
      <c r="R49" s="681"/>
      <c r="S49" s="689"/>
      <c r="T49" s="690"/>
      <c r="U49" s="691"/>
      <c r="V49" s="692"/>
      <c r="W49" s="691"/>
      <c r="X49" s="692"/>
      <c r="Y49" s="680">
        <f t="shared" si="4"/>
        <v>0</v>
      </c>
      <c r="Z49" s="681"/>
      <c r="AA49" s="689"/>
      <c r="AB49" s="690"/>
      <c r="AC49" s="115">
        <f>M37+U37+AC37+M49+U49</f>
        <v>0</v>
      </c>
      <c r="AD49" s="115">
        <f>O37+W37+AD37+O49+W49</f>
        <v>0</v>
      </c>
      <c r="AE49" s="115">
        <f>AD49-AC49</f>
        <v>0</v>
      </c>
      <c r="AF49" s="119"/>
    </row>
    <row r="50" spans="1:32" ht="15" customHeight="1">
      <c r="A50" s="65"/>
      <c r="B50" s="746"/>
      <c r="C50" s="746"/>
      <c r="D50" s="746"/>
      <c r="E50" s="746"/>
      <c r="F50" s="746"/>
      <c r="G50" s="746"/>
      <c r="H50" s="746"/>
      <c r="I50" s="746"/>
      <c r="J50" s="746"/>
      <c r="K50" s="746"/>
      <c r="L50" s="746"/>
      <c r="M50" s="691"/>
      <c r="N50" s="692"/>
      <c r="O50" s="691"/>
      <c r="P50" s="692"/>
      <c r="Q50" s="680">
        <f t="shared" si="3"/>
        <v>0</v>
      </c>
      <c r="R50" s="681"/>
      <c r="S50" s="689"/>
      <c r="T50" s="690"/>
      <c r="U50" s="691"/>
      <c r="V50" s="692"/>
      <c r="W50" s="691"/>
      <c r="X50" s="692"/>
      <c r="Y50" s="680">
        <f t="shared" si="4"/>
        <v>0</v>
      </c>
      <c r="Z50" s="681"/>
      <c r="AA50" s="689"/>
      <c r="AB50" s="690"/>
      <c r="AC50" s="115">
        <f>M38+U38+AC38+M50+U50</f>
        <v>0</v>
      </c>
      <c r="AD50" s="115">
        <f>O38+W38+AD38+O50+W50</f>
        <v>0</v>
      </c>
      <c r="AE50" s="115">
        <f>AD50-AC50</f>
        <v>0</v>
      </c>
      <c r="AF50" s="119"/>
    </row>
    <row r="51" spans="1:32" ht="18" customHeight="1">
      <c r="A51" s="704" t="s">
        <v>42</v>
      </c>
      <c r="B51" s="705"/>
      <c r="C51" s="705"/>
      <c r="D51" s="705"/>
      <c r="E51" s="705"/>
      <c r="F51" s="705"/>
      <c r="G51" s="705"/>
      <c r="H51" s="705"/>
      <c r="I51" s="705"/>
      <c r="J51" s="705"/>
      <c r="K51" s="705"/>
      <c r="L51" s="706"/>
      <c r="M51" s="680">
        <f>SUM(M46:M50)</f>
        <v>0</v>
      </c>
      <c r="N51" s="681"/>
      <c r="O51" s="680">
        <f>SUM(O46:O50)</f>
        <v>0</v>
      </c>
      <c r="P51" s="681"/>
      <c r="Q51" s="680">
        <f t="shared" si="3"/>
        <v>0</v>
      </c>
      <c r="R51" s="681"/>
      <c r="S51" s="689"/>
      <c r="T51" s="690"/>
      <c r="U51" s="680">
        <f>SUM(U46:U50)</f>
        <v>0</v>
      </c>
      <c r="V51" s="681"/>
      <c r="W51" s="680">
        <f>SUM(W46:W50)</f>
        <v>0</v>
      </c>
      <c r="X51" s="681"/>
      <c r="Y51" s="680">
        <f t="shared" si="4"/>
        <v>0</v>
      </c>
      <c r="Z51" s="681"/>
      <c r="AA51" s="689"/>
      <c r="AB51" s="690"/>
      <c r="AC51" s="115">
        <f>SUM(AC46:AC50)</f>
        <v>80</v>
      </c>
      <c r="AD51" s="115">
        <f>SUM(AD46:AD50)</f>
        <v>87</v>
      </c>
      <c r="AE51" s="115">
        <f>SUM(AE46:AE50)</f>
        <v>7</v>
      </c>
      <c r="AF51" s="119"/>
    </row>
    <row r="52" spans="1:32" ht="15" customHeight="1">
      <c r="A52" s="704" t="s">
        <v>43</v>
      </c>
      <c r="B52" s="705"/>
      <c r="C52" s="705"/>
      <c r="D52" s="705"/>
      <c r="E52" s="705"/>
      <c r="F52" s="705"/>
      <c r="G52" s="705"/>
      <c r="H52" s="705"/>
      <c r="I52" s="705"/>
      <c r="J52" s="705"/>
      <c r="K52" s="705"/>
      <c r="L52" s="706"/>
      <c r="M52" s="689"/>
      <c r="N52" s="690"/>
      <c r="O52" s="689"/>
      <c r="P52" s="690"/>
      <c r="Q52" s="689"/>
      <c r="R52" s="690"/>
      <c r="S52" s="682"/>
      <c r="T52" s="683"/>
      <c r="U52" s="689"/>
      <c r="V52" s="690"/>
      <c r="W52" s="689"/>
      <c r="X52" s="690"/>
      <c r="Y52" s="689"/>
      <c r="Z52" s="690"/>
      <c r="AA52" s="682"/>
      <c r="AB52" s="683"/>
      <c r="AC52" s="119"/>
      <c r="AD52" s="119"/>
      <c r="AE52" s="120"/>
      <c r="AF52" s="120"/>
    </row>
    <row r="53" spans="1:32" ht="5.25" customHeight="1">
      <c r="A53" s="121"/>
      <c r="B53" s="121"/>
      <c r="C53" s="121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5"/>
      <c r="X53" s="15"/>
      <c r="Y53" s="15"/>
      <c r="Z53" s="15"/>
      <c r="AA53" s="15"/>
      <c r="AB53" s="15"/>
      <c r="AC53" s="15"/>
      <c r="AD53" s="15"/>
      <c r="AE53" s="15"/>
      <c r="AF53" s="15"/>
    </row>
    <row r="54" spans="1:32" s="31" customFormat="1" ht="12.75" customHeight="1">
      <c r="A54" s="108"/>
      <c r="B54" s="108"/>
      <c r="C54" s="108" t="s">
        <v>276</v>
      </c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</row>
    <row r="55" spans="1:32" s="53" customFormat="1" ht="13.5" customHeight="1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23"/>
      <c r="L55" s="15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123"/>
      <c r="Y55" s="123"/>
      <c r="Z55" s="123"/>
      <c r="AA55" s="123"/>
      <c r="AB55" s="123"/>
      <c r="AC55" s="123"/>
      <c r="AD55" s="759" t="s">
        <v>160</v>
      </c>
      <c r="AE55" s="759"/>
      <c r="AF55" s="759"/>
    </row>
    <row r="56" spans="1:32" s="54" customFormat="1" ht="17.25" customHeight="1">
      <c r="A56" s="755" t="s">
        <v>143</v>
      </c>
      <c r="B56" s="616" t="s">
        <v>228</v>
      </c>
      <c r="C56" s="585"/>
      <c r="D56" s="615" t="s">
        <v>231</v>
      </c>
      <c r="E56" s="615"/>
      <c r="F56" s="615" t="s">
        <v>144</v>
      </c>
      <c r="G56" s="615"/>
      <c r="H56" s="615" t="s">
        <v>465</v>
      </c>
      <c r="I56" s="615"/>
      <c r="J56" s="615" t="s">
        <v>467</v>
      </c>
      <c r="K56" s="615"/>
      <c r="L56" s="797" t="s">
        <v>466</v>
      </c>
      <c r="M56" s="797"/>
      <c r="N56" s="797"/>
      <c r="O56" s="797"/>
      <c r="P56" s="797"/>
      <c r="Q56" s="797"/>
      <c r="R56" s="797"/>
      <c r="S56" s="797"/>
      <c r="T56" s="797"/>
      <c r="U56" s="797"/>
      <c r="V56" s="561" t="s">
        <v>229</v>
      </c>
      <c r="W56" s="561"/>
      <c r="X56" s="561"/>
      <c r="Y56" s="561"/>
      <c r="Z56" s="561"/>
      <c r="AA56" s="616" t="s">
        <v>230</v>
      </c>
      <c r="AB56" s="663"/>
      <c r="AC56" s="663"/>
      <c r="AD56" s="663"/>
      <c r="AE56" s="663"/>
      <c r="AF56" s="585"/>
    </row>
    <row r="57" spans="1:32" s="54" customFormat="1" ht="24.75" customHeight="1">
      <c r="A57" s="755"/>
      <c r="B57" s="742"/>
      <c r="C57" s="743"/>
      <c r="D57" s="615"/>
      <c r="E57" s="615"/>
      <c r="F57" s="615"/>
      <c r="G57" s="615"/>
      <c r="H57" s="615"/>
      <c r="I57" s="615"/>
      <c r="J57" s="615"/>
      <c r="K57" s="615"/>
      <c r="L57" s="615" t="s">
        <v>207</v>
      </c>
      <c r="M57" s="615"/>
      <c r="N57" s="561" t="s">
        <v>448</v>
      </c>
      <c r="O57" s="561"/>
      <c r="P57" s="615" t="s">
        <v>212</v>
      </c>
      <c r="Q57" s="615"/>
      <c r="R57" s="615"/>
      <c r="S57" s="615"/>
      <c r="T57" s="615"/>
      <c r="U57" s="615"/>
      <c r="V57" s="561"/>
      <c r="W57" s="561"/>
      <c r="X57" s="561"/>
      <c r="Y57" s="561"/>
      <c r="Z57" s="561"/>
      <c r="AA57" s="742"/>
      <c r="AB57" s="741"/>
      <c r="AC57" s="741"/>
      <c r="AD57" s="741"/>
      <c r="AE57" s="741"/>
      <c r="AF57" s="743"/>
    </row>
    <row r="58" spans="1:32" s="55" customFormat="1" ht="85.5" customHeight="1">
      <c r="A58" s="755"/>
      <c r="B58" s="664"/>
      <c r="C58" s="586"/>
      <c r="D58" s="615"/>
      <c r="E58" s="615"/>
      <c r="F58" s="615"/>
      <c r="G58" s="615"/>
      <c r="H58" s="615"/>
      <c r="I58" s="615"/>
      <c r="J58" s="615"/>
      <c r="K58" s="615"/>
      <c r="L58" s="615"/>
      <c r="M58" s="615"/>
      <c r="N58" s="561"/>
      <c r="O58" s="561"/>
      <c r="P58" s="615" t="s">
        <v>208</v>
      </c>
      <c r="Q58" s="615"/>
      <c r="R58" s="615" t="s">
        <v>209</v>
      </c>
      <c r="S58" s="615"/>
      <c r="T58" s="615" t="s">
        <v>210</v>
      </c>
      <c r="U58" s="615"/>
      <c r="V58" s="561"/>
      <c r="W58" s="561"/>
      <c r="X58" s="561"/>
      <c r="Y58" s="561"/>
      <c r="Z58" s="561"/>
      <c r="AA58" s="664"/>
      <c r="AB58" s="665"/>
      <c r="AC58" s="665"/>
      <c r="AD58" s="665"/>
      <c r="AE58" s="665"/>
      <c r="AF58" s="586"/>
    </row>
    <row r="59" spans="1:32" s="54" customFormat="1" ht="12" customHeight="1">
      <c r="A59" s="124">
        <v>1</v>
      </c>
      <c r="B59" s="668">
        <v>2</v>
      </c>
      <c r="C59" s="670"/>
      <c r="D59" s="615">
        <v>3</v>
      </c>
      <c r="E59" s="615"/>
      <c r="F59" s="615">
        <v>4</v>
      </c>
      <c r="G59" s="615"/>
      <c r="H59" s="615">
        <v>5</v>
      </c>
      <c r="I59" s="615"/>
      <c r="J59" s="615">
        <v>6</v>
      </c>
      <c r="K59" s="615"/>
      <c r="L59" s="668">
        <v>7</v>
      </c>
      <c r="M59" s="670"/>
      <c r="N59" s="668">
        <v>8</v>
      </c>
      <c r="O59" s="670"/>
      <c r="P59" s="615">
        <v>9</v>
      </c>
      <c r="Q59" s="615"/>
      <c r="R59" s="755">
        <v>10</v>
      </c>
      <c r="S59" s="755"/>
      <c r="T59" s="615">
        <v>11</v>
      </c>
      <c r="U59" s="615"/>
      <c r="V59" s="668">
        <v>12</v>
      </c>
      <c r="W59" s="669"/>
      <c r="X59" s="669"/>
      <c r="Y59" s="669"/>
      <c r="Z59" s="670"/>
      <c r="AA59" s="615">
        <v>13</v>
      </c>
      <c r="AB59" s="615"/>
      <c r="AC59" s="615"/>
      <c r="AD59" s="615"/>
      <c r="AE59" s="615"/>
      <c r="AF59" s="615"/>
    </row>
    <row r="60" spans="1:32" s="54" customFormat="1" ht="20.100000000000001" customHeight="1">
      <c r="A60" s="125"/>
      <c r="B60" s="747"/>
      <c r="C60" s="748"/>
      <c r="D60" s="749"/>
      <c r="E60" s="749"/>
      <c r="F60" s="744"/>
      <c r="G60" s="744"/>
      <c r="H60" s="744"/>
      <c r="I60" s="744"/>
      <c r="J60" s="744"/>
      <c r="K60" s="744"/>
      <c r="L60" s="744"/>
      <c r="M60" s="744"/>
      <c r="N60" s="680">
        <f>SUM(P60,R60,T60)</f>
        <v>0</v>
      </c>
      <c r="O60" s="681"/>
      <c r="P60" s="744"/>
      <c r="Q60" s="744"/>
      <c r="R60" s="744"/>
      <c r="S60" s="744"/>
      <c r="T60" s="744"/>
      <c r="U60" s="744"/>
      <c r="V60" s="756"/>
      <c r="W60" s="757"/>
      <c r="X60" s="757"/>
      <c r="Y60" s="757"/>
      <c r="Z60" s="758"/>
      <c r="AA60" s="750"/>
      <c r="AB60" s="750"/>
      <c r="AC60" s="750"/>
      <c r="AD60" s="750"/>
      <c r="AE60" s="750"/>
      <c r="AF60" s="750"/>
    </row>
    <row r="61" spans="1:32" s="54" customFormat="1" ht="20.100000000000001" customHeight="1">
      <c r="A61" s="125"/>
      <c r="B61" s="747"/>
      <c r="C61" s="748"/>
      <c r="D61" s="749"/>
      <c r="E61" s="749"/>
      <c r="F61" s="744"/>
      <c r="G61" s="744"/>
      <c r="H61" s="744"/>
      <c r="I61" s="744"/>
      <c r="J61" s="744"/>
      <c r="K61" s="744"/>
      <c r="L61" s="744"/>
      <c r="M61" s="744"/>
      <c r="N61" s="680">
        <f>SUM(P61,R61,T61)</f>
        <v>0</v>
      </c>
      <c r="O61" s="681"/>
      <c r="P61" s="744"/>
      <c r="Q61" s="744"/>
      <c r="R61" s="744"/>
      <c r="S61" s="744"/>
      <c r="T61" s="744"/>
      <c r="U61" s="744"/>
      <c r="V61" s="756"/>
      <c r="W61" s="757"/>
      <c r="X61" s="757"/>
      <c r="Y61" s="757"/>
      <c r="Z61" s="758"/>
      <c r="AA61" s="750"/>
      <c r="AB61" s="750"/>
      <c r="AC61" s="750"/>
      <c r="AD61" s="750"/>
      <c r="AE61" s="750"/>
      <c r="AF61" s="750"/>
    </row>
    <row r="62" spans="1:32" s="54" customFormat="1" ht="20.100000000000001" customHeight="1">
      <c r="A62" s="125"/>
      <c r="B62" s="747"/>
      <c r="C62" s="748"/>
      <c r="D62" s="749"/>
      <c r="E62" s="749"/>
      <c r="F62" s="744"/>
      <c r="G62" s="744"/>
      <c r="H62" s="744"/>
      <c r="I62" s="744"/>
      <c r="J62" s="744"/>
      <c r="K62" s="744"/>
      <c r="L62" s="744"/>
      <c r="M62" s="744"/>
      <c r="N62" s="680">
        <f>SUM(P62,R62,T62)</f>
        <v>0</v>
      </c>
      <c r="O62" s="681"/>
      <c r="P62" s="744"/>
      <c r="Q62" s="744"/>
      <c r="R62" s="744"/>
      <c r="S62" s="744"/>
      <c r="T62" s="744"/>
      <c r="U62" s="744"/>
      <c r="V62" s="756"/>
      <c r="W62" s="757"/>
      <c r="X62" s="757"/>
      <c r="Y62" s="757"/>
      <c r="Z62" s="758"/>
      <c r="AA62" s="750"/>
      <c r="AB62" s="750"/>
      <c r="AC62" s="750"/>
      <c r="AD62" s="750"/>
      <c r="AE62" s="750"/>
      <c r="AF62" s="750"/>
    </row>
    <row r="63" spans="1:32" s="54" customFormat="1" ht="20.100000000000001" customHeight="1">
      <c r="A63" s="125"/>
      <c r="B63" s="747"/>
      <c r="C63" s="748"/>
      <c r="D63" s="749"/>
      <c r="E63" s="749"/>
      <c r="F63" s="744"/>
      <c r="G63" s="744"/>
      <c r="H63" s="744"/>
      <c r="I63" s="744"/>
      <c r="J63" s="744"/>
      <c r="K63" s="744"/>
      <c r="L63" s="744"/>
      <c r="M63" s="744"/>
      <c r="N63" s="680">
        <f>SUM(P63,R63,T63)</f>
        <v>0</v>
      </c>
      <c r="O63" s="681"/>
      <c r="P63" s="744"/>
      <c r="Q63" s="744"/>
      <c r="R63" s="744"/>
      <c r="S63" s="744"/>
      <c r="T63" s="744"/>
      <c r="U63" s="744"/>
      <c r="V63" s="756"/>
      <c r="W63" s="757"/>
      <c r="X63" s="757"/>
      <c r="Y63" s="757"/>
      <c r="Z63" s="758"/>
      <c r="AA63" s="750"/>
      <c r="AB63" s="750"/>
      <c r="AC63" s="750"/>
      <c r="AD63" s="750"/>
      <c r="AE63" s="750"/>
      <c r="AF63" s="750"/>
    </row>
    <row r="64" spans="1:32" s="54" customFormat="1" ht="20.100000000000001" customHeight="1">
      <c r="A64" s="125"/>
      <c r="B64" s="747"/>
      <c r="C64" s="748"/>
      <c r="D64" s="749"/>
      <c r="E64" s="749"/>
      <c r="F64" s="744"/>
      <c r="G64" s="744"/>
      <c r="H64" s="744"/>
      <c r="I64" s="744"/>
      <c r="J64" s="744"/>
      <c r="K64" s="744"/>
      <c r="L64" s="744"/>
      <c r="M64" s="744"/>
      <c r="N64" s="680">
        <f>SUM(P64,R64,T64)</f>
        <v>0</v>
      </c>
      <c r="O64" s="681"/>
      <c r="P64" s="744"/>
      <c r="Q64" s="744"/>
      <c r="R64" s="744"/>
      <c r="S64" s="744"/>
      <c r="T64" s="744"/>
      <c r="U64" s="744"/>
      <c r="V64" s="756"/>
      <c r="W64" s="757"/>
      <c r="X64" s="757"/>
      <c r="Y64" s="757"/>
      <c r="Z64" s="758"/>
      <c r="AA64" s="750"/>
      <c r="AB64" s="750"/>
      <c r="AC64" s="750"/>
      <c r="AD64" s="750"/>
      <c r="AE64" s="750"/>
      <c r="AF64" s="750"/>
    </row>
    <row r="65" spans="1:32" s="54" customFormat="1" ht="21" customHeight="1">
      <c r="A65" s="752" t="s">
        <v>42</v>
      </c>
      <c r="B65" s="753"/>
      <c r="C65" s="753"/>
      <c r="D65" s="753"/>
      <c r="E65" s="754"/>
      <c r="F65" s="751">
        <f>SUM(F60:G64)</f>
        <v>0</v>
      </c>
      <c r="G65" s="751"/>
      <c r="H65" s="751">
        <f>SUM(H60:I64)</f>
        <v>0</v>
      </c>
      <c r="I65" s="751"/>
      <c r="J65" s="751">
        <f>SUM(J60:K64)</f>
        <v>0</v>
      </c>
      <c r="K65" s="751"/>
      <c r="L65" s="751">
        <f>SUM(L60:M64)</f>
        <v>0</v>
      </c>
      <c r="M65" s="751"/>
      <c r="N65" s="751">
        <f>SUM(N60:O64)</f>
        <v>0</v>
      </c>
      <c r="O65" s="751"/>
      <c r="P65" s="751">
        <f>SUM(P60:Q64)</f>
        <v>0</v>
      </c>
      <c r="Q65" s="751"/>
      <c r="R65" s="751">
        <f>SUM(R60:S64)</f>
        <v>0</v>
      </c>
      <c r="S65" s="751"/>
      <c r="T65" s="751">
        <f>SUM(T60:U64)</f>
        <v>0</v>
      </c>
      <c r="U65" s="751"/>
      <c r="V65" s="756"/>
      <c r="W65" s="757"/>
      <c r="X65" s="757"/>
      <c r="Y65" s="757"/>
      <c r="Z65" s="758"/>
      <c r="AA65" s="750"/>
      <c r="AB65" s="750"/>
      <c r="AC65" s="750"/>
      <c r="AD65" s="750"/>
      <c r="AE65" s="750"/>
      <c r="AF65" s="750"/>
    </row>
    <row r="66" spans="1:32" s="54" customFormat="1" ht="7.5" customHeight="1">
      <c r="A66" s="133"/>
      <c r="B66" s="133"/>
      <c r="C66" s="133"/>
      <c r="D66" s="133"/>
      <c r="E66" s="133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4"/>
      <c r="W66" s="134"/>
      <c r="X66" s="134"/>
      <c r="Y66" s="134"/>
      <c r="Z66" s="134"/>
      <c r="AA66" s="112"/>
      <c r="AB66" s="112"/>
      <c r="AC66" s="112"/>
      <c r="AD66" s="112"/>
      <c r="AE66" s="112"/>
      <c r="AF66" s="112"/>
    </row>
    <row r="67" spans="1:32" s="54" customFormat="1" ht="19.5" customHeight="1">
      <c r="A67" s="22"/>
      <c r="B67" s="703" t="s">
        <v>277</v>
      </c>
      <c r="C67" s="703"/>
      <c r="D67" s="703"/>
      <c r="E67" s="703"/>
      <c r="F67" s="703"/>
      <c r="G67" s="703"/>
      <c r="H67" s="703"/>
      <c r="I67" s="703"/>
      <c r="J67" s="703"/>
      <c r="K67" s="703"/>
      <c r="L67" s="703"/>
      <c r="M67" s="703"/>
      <c r="N67" s="703"/>
      <c r="O67" s="703"/>
      <c r="P67" s="703"/>
      <c r="Q67" s="703"/>
      <c r="R67" s="703"/>
      <c r="S67" s="703"/>
      <c r="T67" s="703"/>
      <c r="U67" s="703"/>
      <c r="V67" s="703"/>
      <c r="W67" s="703"/>
      <c r="X67" s="703"/>
      <c r="Y67" s="703"/>
      <c r="Z67" s="703"/>
      <c r="AA67" s="703"/>
      <c r="AB67" s="703"/>
      <c r="AC67" s="703"/>
      <c r="AD67" s="703"/>
      <c r="AE67" s="703"/>
      <c r="AF67" s="112"/>
    </row>
    <row r="68" spans="1:32" s="54" customFormat="1" ht="24.95" customHeight="1">
      <c r="A68" s="728" t="s">
        <v>38</v>
      </c>
      <c r="B68" s="563" t="s">
        <v>194</v>
      </c>
      <c r="C68" s="563"/>
      <c r="D68" s="563"/>
      <c r="E68" s="563"/>
      <c r="F68" s="563"/>
      <c r="G68" s="563"/>
      <c r="H68" s="563"/>
      <c r="I68" s="563"/>
      <c r="J68" s="563"/>
      <c r="K68" s="731" t="s">
        <v>923</v>
      </c>
      <c r="L68" s="731"/>
      <c r="M68" s="731"/>
      <c r="N68" s="732" t="s">
        <v>924</v>
      </c>
      <c r="O68" s="733"/>
      <c r="P68" s="734"/>
      <c r="Q68" s="727" t="s">
        <v>925</v>
      </c>
      <c r="R68" s="727"/>
      <c r="S68" s="727"/>
      <c r="T68" s="563" t="s">
        <v>254</v>
      </c>
      <c r="U68" s="563"/>
      <c r="V68" s="563"/>
      <c r="W68" s="741"/>
      <c r="X68" s="741"/>
      <c r="Y68" s="741"/>
      <c r="Z68" s="741"/>
      <c r="AA68" s="741"/>
      <c r="AB68" s="741"/>
      <c r="AC68" s="741"/>
      <c r="AD68" s="741"/>
      <c r="AE68" s="72"/>
      <c r="AF68" s="112"/>
    </row>
    <row r="69" spans="1:32" s="54" customFormat="1" ht="21.75" customHeight="1">
      <c r="A69" s="729"/>
      <c r="B69" s="563"/>
      <c r="C69" s="563"/>
      <c r="D69" s="563"/>
      <c r="E69" s="563"/>
      <c r="F69" s="563"/>
      <c r="G69" s="563"/>
      <c r="H69" s="563"/>
      <c r="I69" s="563"/>
      <c r="J69" s="563"/>
      <c r="K69" s="731"/>
      <c r="L69" s="731"/>
      <c r="M69" s="731"/>
      <c r="N69" s="735"/>
      <c r="O69" s="736"/>
      <c r="P69" s="737"/>
      <c r="Q69" s="727"/>
      <c r="R69" s="727"/>
      <c r="S69" s="727"/>
      <c r="T69" s="563"/>
      <c r="U69" s="563"/>
      <c r="V69" s="563"/>
      <c r="W69" s="736"/>
      <c r="X69" s="736"/>
      <c r="Y69" s="446"/>
      <c r="Z69" s="446"/>
      <c r="AA69" s="446"/>
      <c r="AB69" s="446"/>
      <c r="AC69" s="446"/>
      <c r="AD69" s="446"/>
      <c r="AE69" s="72"/>
      <c r="AF69" s="112"/>
    </row>
    <row r="70" spans="1:32" s="54" customFormat="1" ht="42.75" customHeight="1">
      <c r="A70" s="730"/>
      <c r="B70" s="563"/>
      <c r="C70" s="563"/>
      <c r="D70" s="563"/>
      <c r="E70" s="563"/>
      <c r="F70" s="563"/>
      <c r="G70" s="563"/>
      <c r="H70" s="563"/>
      <c r="I70" s="563"/>
      <c r="J70" s="563"/>
      <c r="K70" s="731"/>
      <c r="L70" s="731"/>
      <c r="M70" s="731"/>
      <c r="N70" s="738"/>
      <c r="O70" s="739"/>
      <c r="P70" s="740"/>
      <c r="Q70" s="727"/>
      <c r="R70" s="727"/>
      <c r="S70" s="727"/>
      <c r="T70" s="563"/>
      <c r="U70" s="563"/>
      <c r="V70" s="563"/>
      <c r="W70" s="736"/>
      <c r="X70" s="736"/>
      <c r="Y70" s="446"/>
      <c r="Z70" s="446"/>
      <c r="AA70" s="446"/>
      <c r="AB70" s="446"/>
      <c r="AC70" s="446"/>
      <c r="AD70" s="446"/>
      <c r="AE70" s="72"/>
      <c r="AF70" s="112"/>
    </row>
    <row r="71" spans="1:32" s="54" customFormat="1" ht="12.75" customHeight="1">
      <c r="A71" s="99">
        <v>1</v>
      </c>
      <c r="B71" s="724">
        <v>2</v>
      </c>
      <c r="C71" s="724"/>
      <c r="D71" s="724"/>
      <c r="E71" s="724"/>
      <c r="F71" s="724"/>
      <c r="G71" s="724"/>
      <c r="H71" s="724"/>
      <c r="I71" s="724"/>
      <c r="J71" s="724"/>
      <c r="K71" s="725">
        <v>3</v>
      </c>
      <c r="L71" s="725"/>
      <c r="M71" s="725"/>
      <c r="N71" s="725">
        <v>4</v>
      </c>
      <c r="O71" s="725"/>
      <c r="P71" s="725"/>
      <c r="Q71" s="725">
        <v>5</v>
      </c>
      <c r="R71" s="725"/>
      <c r="S71" s="725"/>
      <c r="T71" s="723">
        <v>6</v>
      </c>
      <c r="U71" s="723"/>
      <c r="V71" s="723"/>
      <c r="W71" s="726"/>
      <c r="X71" s="726"/>
      <c r="Y71" s="447"/>
      <c r="Z71" s="447"/>
      <c r="AA71" s="447"/>
      <c r="AB71" s="447"/>
      <c r="AC71" s="447"/>
      <c r="AD71" s="447"/>
      <c r="AE71" s="72"/>
      <c r="AF71" s="112"/>
    </row>
    <row r="72" spans="1:32" s="54" customFormat="1" ht="25.5" customHeight="1">
      <c r="A72" s="80"/>
      <c r="B72" s="652" t="s">
        <v>270</v>
      </c>
      <c r="C72" s="652"/>
      <c r="D72" s="652"/>
      <c r="E72" s="652"/>
      <c r="F72" s="652"/>
      <c r="G72" s="652"/>
      <c r="H72" s="652"/>
      <c r="I72" s="652"/>
      <c r="J72" s="652"/>
      <c r="K72" s="625"/>
      <c r="L72" s="625"/>
      <c r="M72" s="625"/>
      <c r="N72" s="625"/>
      <c r="O72" s="625"/>
      <c r="P72" s="625"/>
      <c r="Q72" s="625"/>
      <c r="R72" s="625"/>
      <c r="S72" s="625"/>
      <c r="T72" s="625"/>
      <c r="U72" s="625"/>
      <c r="V72" s="625"/>
      <c r="W72" s="715"/>
      <c r="X72" s="715"/>
      <c r="Y72" s="448"/>
      <c r="Z72" s="448"/>
      <c r="AA72" s="448"/>
      <c r="AB72" s="448"/>
      <c r="AC72" s="448"/>
      <c r="AD72" s="448"/>
      <c r="AE72" s="72"/>
      <c r="AF72" s="112"/>
    </row>
    <row r="73" spans="1:32" s="54" customFormat="1" ht="19.5" customHeight="1">
      <c r="A73" s="80"/>
      <c r="B73" s="718" t="s">
        <v>271</v>
      </c>
      <c r="C73" s="718"/>
      <c r="D73" s="718"/>
      <c r="E73" s="718"/>
      <c r="F73" s="718"/>
      <c r="G73" s="718"/>
      <c r="H73" s="718"/>
      <c r="I73" s="718"/>
      <c r="J73" s="718"/>
      <c r="K73" s="625"/>
      <c r="L73" s="625"/>
      <c r="M73" s="625"/>
      <c r="N73" s="625"/>
      <c r="O73" s="625"/>
      <c r="P73" s="625"/>
      <c r="Q73" s="625"/>
      <c r="R73" s="625"/>
      <c r="S73" s="625"/>
      <c r="T73" s="625"/>
      <c r="U73" s="625"/>
      <c r="V73" s="625"/>
      <c r="W73" s="715"/>
      <c r="X73" s="715"/>
      <c r="Y73" s="448"/>
      <c r="Z73" s="448"/>
      <c r="AA73" s="448"/>
      <c r="AB73" s="448"/>
      <c r="AC73" s="448"/>
      <c r="AD73" s="448"/>
      <c r="AE73" s="72"/>
      <c r="AF73" s="112"/>
    </row>
    <row r="74" spans="1:32" s="54" customFormat="1" ht="19.5" customHeight="1">
      <c r="A74" s="80"/>
      <c r="B74" s="718" t="s">
        <v>272</v>
      </c>
      <c r="C74" s="718"/>
      <c r="D74" s="718"/>
      <c r="E74" s="718"/>
      <c r="F74" s="718"/>
      <c r="G74" s="718"/>
      <c r="H74" s="718"/>
      <c r="I74" s="718"/>
      <c r="J74" s="718"/>
      <c r="K74" s="625"/>
      <c r="L74" s="625"/>
      <c r="M74" s="625"/>
      <c r="N74" s="625"/>
      <c r="O74" s="625"/>
      <c r="P74" s="625"/>
      <c r="Q74" s="625"/>
      <c r="R74" s="625"/>
      <c r="S74" s="625"/>
      <c r="T74" s="625"/>
      <c r="U74" s="625"/>
      <c r="V74" s="625"/>
      <c r="W74" s="715"/>
      <c r="X74" s="715"/>
      <c r="Y74" s="448"/>
      <c r="Z74" s="448"/>
      <c r="AA74" s="448"/>
      <c r="AB74" s="448"/>
      <c r="AC74" s="448"/>
      <c r="AD74" s="448"/>
      <c r="AE74" s="72"/>
      <c r="AF74" s="112"/>
    </row>
    <row r="75" spans="1:32" s="54" customFormat="1" ht="23.25" customHeight="1">
      <c r="A75" s="80"/>
      <c r="B75" s="720" t="s">
        <v>273</v>
      </c>
      <c r="C75" s="721"/>
      <c r="D75" s="721"/>
      <c r="E75" s="721"/>
      <c r="F75" s="721"/>
      <c r="G75" s="721"/>
      <c r="H75" s="721"/>
      <c r="I75" s="721"/>
      <c r="J75" s="722"/>
      <c r="K75" s="625"/>
      <c r="L75" s="625"/>
      <c r="M75" s="625"/>
      <c r="N75" s="625"/>
      <c r="O75" s="625"/>
      <c r="P75" s="625"/>
      <c r="Q75" s="625"/>
      <c r="R75" s="625"/>
      <c r="S75" s="625"/>
      <c r="T75" s="625"/>
      <c r="U75" s="625"/>
      <c r="V75" s="625"/>
      <c r="W75" s="715"/>
      <c r="X75" s="715"/>
      <c r="Y75" s="448"/>
      <c r="Z75" s="448"/>
      <c r="AA75" s="448"/>
      <c r="AB75" s="448"/>
      <c r="AC75" s="448"/>
      <c r="AD75" s="448"/>
      <c r="AE75" s="72"/>
      <c r="AF75" s="112"/>
    </row>
    <row r="76" spans="1:32" s="54" customFormat="1" ht="18" customHeight="1">
      <c r="A76" s="80"/>
      <c r="B76" s="718" t="s">
        <v>271</v>
      </c>
      <c r="C76" s="718"/>
      <c r="D76" s="718"/>
      <c r="E76" s="718"/>
      <c r="F76" s="718"/>
      <c r="G76" s="718"/>
      <c r="H76" s="718"/>
      <c r="I76" s="718"/>
      <c r="J76" s="718"/>
      <c r="K76" s="625"/>
      <c r="L76" s="625"/>
      <c r="M76" s="625"/>
      <c r="N76" s="625"/>
      <c r="O76" s="625"/>
      <c r="P76" s="625"/>
      <c r="Q76" s="625"/>
      <c r="R76" s="625"/>
      <c r="S76" s="625"/>
      <c r="T76" s="625"/>
      <c r="U76" s="625"/>
      <c r="V76" s="625"/>
      <c r="W76" s="715"/>
      <c r="X76" s="715"/>
      <c r="Y76" s="448"/>
      <c r="Z76" s="448"/>
      <c r="AA76" s="448"/>
      <c r="AB76" s="448"/>
      <c r="AC76" s="448"/>
      <c r="AD76" s="448"/>
      <c r="AE76" s="72"/>
      <c r="AF76" s="112"/>
    </row>
    <row r="77" spans="1:32" s="54" customFormat="1" ht="24.95" customHeight="1">
      <c r="A77" s="131"/>
      <c r="B77" s="718" t="s">
        <v>272</v>
      </c>
      <c r="C77" s="718"/>
      <c r="D77" s="718"/>
      <c r="E77" s="718"/>
      <c r="F77" s="718"/>
      <c r="G77" s="718"/>
      <c r="H77" s="718"/>
      <c r="I77" s="718"/>
      <c r="J77" s="718"/>
      <c r="K77" s="625"/>
      <c r="L77" s="625"/>
      <c r="M77" s="625"/>
      <c r="N77" s="625"/>
      <c r="O77" s="625"/>
      <c r="P77" s="625"/>
      <c r="Q77" s="625"/>
      <c r="R77" s="625"/>
      <c r="S77" s="625"/>
      <c r="T77" s="625"/>
      <c r="U77" s="625"/>
      <c r="V77" s="625"/>
      <c r="W77" s="715"/>
      <c r="X77" s="715"/>
      <c r="Y77" s="448"/>
      <c r="Z77" s="448"/>
      <c r="AA77" s="448"/>
      <c r="AB77" s="448"/>
      <c r="AC77" s="448"/>
      <c r="AD77" s="448"/>
      <c r="AE77" s="72"/>
      <c r="AF77" s="112"/>
    </row>
    <row r="78" spans="1:32" s="54" customFormat="1" ht="23.25" customHeight="1">
      <c r="A78" s="131"/>
      <c r="B78" s="720" t="s">
        <v>274</v>
      </c>
      <c r="C78" s="721"/>
      <c r="D78" s="721"/>
      <c r="E78" s="721"/>
      <c r="F78" s="721"/>
      <c r="G78" s="721"/>
      <c r="H78" s="721"/>
      <c r="I78" s="721"/>
      <c r="J78" s="722"/>
      <c r="K78" s="625"/>
      <c r="L78" s="625"/>
      <c r="M78" s="625"/>
      <c r="N78" s="625"/>
      <c r="O78" s="625"/>
      <c r="P78" s="625"/>
      <c r="Q78" s="625"/>
      <c r="R78" s="625"/>
      <c r="S78" s="625"/>
      <c r="T78" s="625"/>
      <c r="U78" s="625"/>
      <c r="V78" s="625"/>
      <c r="W78" s="715"/>
      <c r="X78" s="715"/>
      <c r="Y78" s="448"/>
      <c r="Z78" s="448"/>
      <c r="AA78" s="448"/>
      <c r="AB78" s="448"/>
      <c r="AC78" s="448"/>
      <c r="AD78" s="448"/>
      <c r="AE78" s="72"/>
      <c r="AF78" s="112"/>
    </row>
    <row r="79" spans="1:32" s="54" customFormat="1" ht="17.25" customHeight="1">
      <c r="A79" s="131"/>
      <c r="B79" s="719" t="s">
        <v>682</v>
      </c>
      <c r="C79" s="719"/>
      <c r="D79" s="719"/>
      <c r="E79" s="719"/>
      <c r="F79" s="719"/>
      <c r="G79" s="719"/>
      <c r="H79" s="719"/>
      <c r="I79" s="719"/>
      <c r="J79" s="719"/>
      <c r="K79" s="625">
        <v>443</v>
      </c>
      <c r="L79" s="625"/>
      <c r="M79" s="625"/>
      <c r="N79" s="625"/>
      <c r="O79" s="625"/>
      <c r="P79" s="625"/>
      <c r="Q79" s="625">
        <v>929</v>
      </c>
      <c r="R79" s="625"/>
      <c r="S79" s="625"/>
      <c r="T79" s="625"/>
      <c r="U79" s="625"/>
      <c r="V79" s="625"/>
      <c r="W79" s="715"/>
      <c r="X79" s="715"/>
      <c r="Y79" s="448"/>
      <c r="Z79" s="448"/>
      <c r="AA79" s="448"/>
      <c r="AB79" s="448"/>
      <c r="AC79" s="448"/>
      <c r="AD79" s="448"/>
      <c r="AE79" s="72"/>
      <c r="AF79" s="112"/>
    </row>
    <row r="80" spans="1:32" ht="18" customHeight="1">
      <c r="A80" s="131"/>
      <c r="B80" s="718" t="s">
        <v>683</v>
      </c>
      <c r="C80" s="718"/>
      <c r="D80" s="718"/>
      <c r="E80" s="718"/>
      <c r="F80" s="718"/>
      <c r="G80" s="718"/>
      <c r="H80" s="718"/>
      <c r="I80" s="718"/>
      <c r="J80" s="718"/>
      <c r="K80" s="625">
        <v>443</v>
      </c>
      <c r="L80" s="625"/>
      <c r="M80" s="625"/>
      <c r="N80" s="625"/>
      <c r="O80" s="625"/>
      <c r="P80" s="625"/>
      <c r="Q80" s="625">
        <v>929</v>
      </c>
      <c r="R80" s="625"/>
      <c r="S80" s="625"/>
      <c r="T80" s="625"/>
      <c r="U80" s="625"/>
      <c r="V80" s="625"/>
      <c r="W80" s="715"/>
      <c r="X80" s="715"/>
      <c r="Y80" s="448"/>
      <c r="Z80" s="448"/>
      <c r="AA80" s="448"/>
      <c r="AB80" s="448"/>
      <c r="AC80" s="448"/>
      <c r="AD80" s="448"/>
      <c r="AE80" s="72"/>
      <c r="AF80" s="15"/>
    </row>
    <row r="81" spans="1:32" ht="23.25" customHeight="1">
      <c r="A81" s="716" t="s">
        <v>42</v>
      </c>
      <c r="B81" s="716"/>
      <c r="C81" s="716"/>
      <c r="D81" s="716"/>
      <c r="E81" s="716"/>
      <c r="F81" s="716"/>
      <c r="G81" s="716"/>
      <c r="H81" s="716"/>
      <c r="I81" s="716"/>
      <c r="J81" s="716"/>
      <c r="K81" s="625"/>
      <c r="L81" s="625"/>
      <c r="M81" s="625"/>
      <c r="N81" s="625"/>
      <c r="O81" s="625"/>
      <c r="P81" s="625"/>
      <c r="Q81" s="625"/>
      <c r="R81" s="625"/>
      <c r="S81" s="625"/>
      <c r="T81" s="625"/>
      <c r="U81" s="625"/>
      <c r="V81" s="625"/>
      <c r="W81" s="715"/>
      <c r="X81" s="715"/>
      <c r="Y81" s="448"/>
      <c r="Z81" s="448"/>
      <c r="AA81" s="448"/>
      <c r="AB81" s="448"/>
      <c r="AC81" s="448"/>
      <c r="AD81" s="448"/>
      <c r="AE81" s="72"/>
      <c r="AF81" s="15"/>
    </row>
    <row r="82" spans="1:32" s="3" customFormat="1" ht="33.75" customHeight="1">
      <c r="A82" s="126"/>
      <c r="B82" s="717" t="str">
        <f>'Осн фін показн (кварт)'!A56</f>
        <v>Начальник КП БМР ЖЕК № 1</v>
      </c>
      <c r="C82" s="717"/>
      <c r="D82" s="717"/>
      <c r="E82" s="717"/>
      <c r="F82" s="717"/>
      <c r="G82" s="132"/>
      <c r="H82" s="675" t="s">
        <v>253</v>
      </c>
      <c r="I82" s="675"/>
      <c r="J82" s="675"/>
      <c r="K82" s="675"/>
      <c r="L82" s="259"/>
      <c r="M82" s="259"/>
      <c r="N82" s="259"/>
      <c r="O82" s="677" t="str">
        <f>'Осн фін показн (кварт)'!F56</f>
        <v>О.І. Ящук</v>
      </c>
      <c r="P82" s="677"/>
      <c r="Q82" s="677"/>
      <c r="R82" s="677"/>
      <c r="S82" s="677"/>
      <c r="T82" s="130"/>
      <c r="U82" s="130"/>
      <c r="V82" s="261"/>
      <c r="W82" s="262"/>
      <c r="X82" s="262"/>
      <c r="Y82" s="262"/>
      <c r="Z82" s="262"/>
      <c r="AA82" s="27"/>
      <c r="AB82" s="126"/>
      <c r="AC82" s="126"/>
      <c r="AD82" s="126"/>
      <c r="AE82" s="126"/>
      <c r="AF82" s="126"/>
    </row>
    <row r="83" spans="1:32" s="27" customFormat="1" ht="16.5" customHeight="1">
      <c r="A83" s="127"/>
      <c r="B83" s="136"/>
      <c r="C83" s="674" t="s">
        <v>59</v>
      </c>
      <c r="D83" s="674"/>
      <c r="E83" s="674"/>
      <c r="F83" s="137"/>
      <c r="G83" s="137"/>
      <c r="H83" s="676" t="s">
        <v>60</v>
      </c>
      <c r="I83" s="676"/>
      <c r="J83" s="676"/>
      <c r="K83" s="676"/>
      <c r="L83" s="260"/>
      <c r="M83" s="260"/>
      <c r="N83" s="260"/>
      <c r="O83" s="674" t="s">
        <v>87</v>
      </c>
      <c r="P83" s="674"/>
      <c r="Q83" s="674"/>
      <c r="R83" s="674"/>
      <c r="S83" s="674"/>
      <c r="T83" s="258"/>
      <c r="U83" s="258"/>
      <c r="V83" s="258"/>
      <c r="W83" s="258"/>
      <c r="X83" s="258"/>
      <c r="Y83" s="258"/>
      <c r="Z83" s="258"/>
      <c r="AA83" s="3"/>
      <c r="AB83" s="127"/>
      <c r="AC83" s="127"/>
      <c r="AD83" s="127"/>
      <c r="AE83" s="127"/>
      <c r="AF83" s="127"/>
    </row>
    <row r="84" spans="1:32" s="3" customFormat="1">
      <c r="A84" s="126"/>
      <c r="B84" s="126"/>
      <c r="C84" s="126"/>
      <c r="D84" s="126"/>
      <c r="E84" s="126"/>
      <c r="F84" s="79"/>
      <c r="G84" s="79"/>
      <c r="H84" s="79"/>
      <c r="I84" s="79"/>
      <c r="J84" s="79"/>
      <c r="K84" s="79"/>
      <c r="L84" s="79"/>
      <c r="M84" s="126"/>
      <c r="N84" s="126"/>
      <c r="O84" s="126"/>
      <c r="P84" s="126"/>
      <c r="Q84" s="79"/>
      <c r="R84" s="79"/>
      <c r="S84" s="79"/>
      <c r="T84" s="79"/>
      <c r="U84" s="126"/>
      <c r="V84" s="126"/>
      <c r="W84" s="126"/>
      <c r="X84" s="79"/>
      <c r="Y84" s="79"/>
      <c r="Z84" s="79"/>
      <c r="AA84" s="79"/>
      <c r="AB84" s="126"/>
      <c r="AC84" s="126"/>
      <c r="AD84" s="126"/>
      <c r="AE84" s="126"/>
      <c r="AF84" s="126"/>
    </row>
    <row r="85" spans="1:32">
      <c r="A85" s="15"/>
      <c r="B85" s="15"/>
      <c r="C85" s="128"/>
      <c r="D85" s="128"/>
      <c r="E85" s="128"/>
      <c r="F85" s="128"/>
      <c r="G85" s="128"/>
      <c r="H85" s="128"/>
      <c r="I85" s="129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8"/>
      <c r="V85" s="128"/>
      <c r="W85" s="15"/>
      <c r="X85" s="15"/>
      <c r="Y85" s="15"/>
      <c r="Z85" s="15"/>
      <c r="AA85" s="15"/>
      <c r="AB85" s="15"/>
      <c r="AC85" s="15"/>
      <c r="AD85" s="15"/>
      <c r="AE85" s="15"/>
      <c r="AF85" s="15"/>
    </row>
    <row r="86" spans="1:32">
      <c r="A86" s="15"/>
      <c r="B86" s="15"/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5"/>
      <c r="X86" s="15"/>
      <c r="Y86" s="15"/>
      <c r="Z86" s="15"/>
      <c r="AA86" s="15"/>
      <c r="AB86" s="15"/>
      <c r="AC86" s="15"/>
      <c r="AD86" s="15"/>
      <c r="AE86" s="15"/>
      <c r="AF86" s="15"/>
    </row>
    <row r="87" spans="1:32">
      <c r="A87" s="15"/>
      <c r="B87" s="15"/>
      <c r="C87" s="128"/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5"/>
      <c r="X87" s="15"/>
      <c r="Y87" s="15"/>
      <c r="Z87" s="15"/>
      <c r="AA87" s="15"/>
      <c r="AB87" s="15"/>
      <c r="AC87" s="15"/>
      <c r="AD87" s="15"/>
      <c r="AE87" s="15"/>
      <c r="AF87" s="15"/>
    </row>
    <row r="88" spans="1:32">
      <c r="C88" s="28"/>
    </row>
    <row r="91" spans="1:32" ht="19.5">
      <c r="C91" s="29"/>
    </row>
    <row r="92" spans="1:32" ht="19.5">
      <c r="C92" s="29"/>
    </row>
    <row r="93" spans="1:32" ht="19.5">
      <c r="C93" s="29"/>
    </row>
    <row r="94" spans="1:32" ht="19.5">
      <c r="C94" s="29"/>
    </row>
    <row r="95" spans="1:32" ht="19.5">
      <c r="C95" s="29"/>
    </row>
    <row r="96" spans="1:32" ht="19.5">
      <c r="C96" s="29"/>
    </row>
    <row r="97" spans="3:3" ht="19.5">
      <c r="C97" s="29"/>
    </row>
  </sheetData>
  <mergeCells count="505">
    <mergeCell ref="AD29:AF29"/>
    <mergeCell ref="AC26:AD26"/>
    <mergeCell ref="AE26:AF26"/>
    <mergeCell ref="Z29:AB29"/>
    <mergeCell ref="Y21:Z21"/>
    <mergeCell ref="AA21:AB21"/>
    <mergeCell ref="AE21:AF21"/>
    <mergeCell ref="AE25:AF25"/>
    <mergeCell ref="Y23:Z23"/>
    <mergeCell ref="AC21:AD21"/>
    <mergeCell ref="D24:G24"/>
    <mergeCell ref="H24:Q24"/>
    <mergeCell ref="R24:V24"/>
    <mergeCell ref="D56:E58"/>
    <mergeCell ref="N57:O58"/>
    <mergeCell ref="P58:Q58"/>
    <mergeCell ref="H56:I58"/>
    <mergeCell ref="B46:L46"/>
    <mergeCell ref="U30:AB30"/>
    <mergeCell ref="AA26:AB26"/>
    <mergeCell ref="R65:S65"/>
    <mergeCell ref="H65:I65"/>
    <mergeCell ref="L65:M65"/>
    <mergeCell ref="N65:O65"/>
    <mergeCell ref="J65:K65"/>
    <mergeCell ref="P65:Q65"/>
    <mergeCell ref="T65:U65"/>
    <mergeCell ref="V65:Z65"/>
    <mergeCell ref="T63:U63"/>
    <mergeCell ref="V63:Z63"/>
    <mergeCell ref="T64:U64"/>
    <mergeCell ref="V64:Z64"/>
    <mergeCell ref="T60:U60"/>
    <mergeCell ref="N60:O60"/>
    <mergeCell ref="V61:Z61"/>
    <mergeCell ref="AD1:AF1"/>
    <mergeCell ref="AD2:AF2"/>
    <mergeCell ref="R21:V21"/>
    <mergeCell ref="W21:X21"/>
    <mergeCell ref="T59:U59"/>
    <mergeCell ref="R59:S59"/>
    <mergeCell ref="R23:V23"/>
    <mergeCell ref="AC22:AD22"/>
    <mergeCell ref="B33:L33"/>
    <mergeCell ref="B37:L37"/>
    <mergeCell ref="B36:L36"/>
    <mergeCell ref="T61:U61"/>
    <mergeCell ref="V60:Z60"/>
    <mergeCell ref="R61:S61"/>
    <mergeCell ref="N61:O61"/>
    <mergeCell ref="P60:Q60"/>
    <mergeCell ref="AC25:AD25"/>
    <mergeCell ref="Y25:Z25"/>
    <mergeCell ref="W25:X25"/>
    <mergeCell ref="J56:K58"/>
    <mergeCell ref="L56:U56"/>
    <mergeCell ref="V56:Z58"/>
    <mergeCell ref="P57:U57"/>
    <mergeCell ref="L57:M58"/>
    <mergeCell ref="A51:L51"/>
    <mergeCell ref="D25:G25"/>
    <mergeCell ref="H25:Q25"/>
    <mergeCell ref="AE22:AF22"/>
    <mergeCell ref="AC23:AD23"/>
    <mergeCell ref="AA22:AB22"/>
    <mergeCell ref="W22:X22"/>
    <mergeCell ref="AA24:AB24"/>
    <mergeCell ref="AA23:AB23"/>
    <mergeCell ref="Y22:Z22"/>
    <mergeCell ref="Y24:Z24"/>
    <mergeCell ref="AE24:AF24"/>
    <mergeCell ref="AE23:AF23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D10:AF10"/>
    <mergeCell ref="X8:Z8"/>
    <mergeCell ref="AD11:AF11"/>
    <mergeCell ref="X7:Z7"/>
    <mergeCell ref="X9:Z9"/>
    <mergeCell ref="AA9:AC9"/>
    <mergeCell ref="AD9:AF9"/>
    <mergeCell ref="AD8:AF8"/>
    <mergeCell ref="AA8:AC8"/>
    <mergeCell ref="AA7:AC7"/>
    <mergeCell ref="R5:AF5"/>
    <mergeCell ref="AD6:AF6"/>
    <mergeCell ref="R7:T7"/>
    <mergeCell ref="U7:W7"/>
    <mergeCell ref="AA6:AC6"/>
    <mergeCell ref="U9:W9"/>
    <mergeCell ref="AD7:AF7"/>
    <mergeCell ref="R9:T9"/>
    <mergeCell ref="X6:Z6"/>
    <mergeCell ref="AC20:AD20"/>
    <mergeCell ref="Y20:Z20"/>
    <mergeCell ref="R20:V20"/>
    <mergeCell ref="W20:X20"/>
    <mergeCell ref="AE20:AF20"/>
    <mergeCell ref="AA11:AC11"/>
    <mergeCell ref="AA20:AB20"/>
    <mergeCell ref="AD13:AF13"/>
    <mergeCell ref="AD12:AF12"/>
    <mergeCell ref="AA12:AC12"/>
    <mergeCell ref="A17:A19"/>
    <mergeCell ref="D17:G19"/>
    <mergeCell ref="H17:Q19"/>
    <mergeCell ref="W17:AF17"/>
    <mergeCell ref="W18:X19"/>
    <mergeCell ref="B17:C19"/>
    <mergeCell ref="AE18:AF19"/>
    <mergeCell ref="AC18:AD19"/>
    <mergeCell ref="AA18:AB19"/>
    <mergeCell ref="Y18:Z19"/>
    <mergeCell ref="AA13:AC13"/>
    <mergeCell ref="R13:T13"/>
    <mergeCell ref="U13:W13"/>
    <mergeCell ref="R12:T12"/>
    <mergeCell ref="X11:Z11"/>
    <mergeCell ref="X12:Z12"/>
    <mergeCell ref="X13:Z13"/>
    <mergeCell ref="B7:C7"/>
    <mergeCell ref="B8:C8"/>
    <mergeCell ref="G10:M10"/>
    <mergeCell ref="G11:M11"/>
    <mergeCell ref="N8:Q8"/>
    <mergeCell ref="B11:C11"/>
    <mergeCell ref="D7:F7"/>
    <mergeCell ref="D8:F8"/>
    <mergeCell ref="D10:F10"/>
    <mergeCell ref="N9:Q9"/>
    <mergeCell ref="R25:V25"/>
    <mergeCell ref="B24:C24"/>
    <mergeCell ref="B22:C22"/>
    <mergeCell ref="R10:T10"/>
    <mergeCell ref="R11:T11"/>
    <mergeCell ref="U12:W12"/>
    <mergeCell ref="N11:Q11"/>
    <mergeCell ref="U11:W11"/>
    <mergeCell ref="D23:G23"/>
    <mergeCell ref="H22:Q22"/>
    <mergeCell ref="H23:Q23"/>
    <mergeCell ref="D20:G20"/>
    <mergeCell ref="H20:Q20"/>
    <mergeCell ref="B21:C21"/>
    <mergeCell ref="H21:Q21"/>
    <mergeCell ref="B9:C9"/>
    <mergeCell ref="D9:F9"/>
    <mergeCell ref="G9:M9"/>
    <mergeCell ref="D12:F12"/>
    <mergeCell ref="D11:F11"/>
    <mergeCell ref="B20:C20"/>
    <mergeCell ref="D22:G22"/>
    <mergeCell ref="B35:L35"/>
    <mergeCell ref="B48:L48"/>
    <mergeCell ref="B25:C25"/>
    <mergeCell ref="A39:L39"/>
    <mergeCell ref="A30:A32"/>
    <mergeCell ref="B30:L32"/>
    <mergeCell ref="A26:V26"/>
    <mergeCell ref="S33:T33"/>
    <mergeCell ref="B10:C10"/>
    <mergeCell ref="B12:C12"/>
    <mergeCell ref="G12:M12"/>
    <mergeCell ref="D21:G21"/>
    <mergeCell ref="B23:C23"/>
    <mergeCell ref="L63:M63"/>
    <mergeCell ref="J61:K61"/>
    <mergeCell ref="J63:K63"/>
    <mergeCell ref="A40:L40"/>
    <mergeCell ref="B34:L34"/>
    <mergeCell ref="H59:I59"/>
    <mergeCell ref="P61:Q61"/>
    <mergeCell ref="J60:K60"/>
    <mergeCell ref="L59:M59"/>
    <mergeCell ref="H61:I61"/>
    <mergeCell ref="L60:M60"/>
    <mergeCell ref="H64:I64"/>
    <mergeCell ref="J64:K64"/>
    <mergeCell ref="H63:I63"/>
    <mergeCell ref="J62:K62"/>
    <mergeCell ref="P64:Q64"/>
    <mergeCell ref="L62:M62"/>
    <mergeCell ref="N62:O62"/>
    <mergeCell ref="P62:Q62"/>
    <mergeCell ref="N63:O63"/>
    <mergeCell ref="H62:I62"/>
    <mergeCell ref="F64:G64"/>
    <mergeCell ref="D62:E62"/>
    <mergeCell ref="D64:E64"/>
    <mergeCell ref="B62:C62"/>
    <mergeCell ref="D63:E63"/>
    <mergeCell ref="F63:G63"/>
    <mergeCell ref="F62:G62"/>
    <mergeCell ref="B38:L38"/>
    <mergeCell ref="Q33:R33"/>
    <mergeCell ref="U31:V32"/>
    <mergeCell ref="U33:V33"/>
    <mergeCell ref="G5:M6"/>
    <mergeCell ref="H60:I60"/>
    <mergeCell ref="U10:W10"/>
    <mergeCell ref="B59:C59"/>
    <mergeCell ref="F59:G59"/>
    <mergeCell ref="D60:E60"/>
    <mergeCell ref="AC30:AF30"/>
    <mergeCell ref="AD31:AD32"/>
    <mergeCell ref="AE31:AE32"/>
    <mergeCell ref="J59:K59"/>
    <mergeCell ref="AF31:AF32"/>
    <mergeCell ref="AC31:AC32"/>
    <mergeCell ref="V59:Z59"/>
    <mergeCell ref="AD55:AF55"/>
    <mergeCell ref="O47:P47"/>
    <mergeCell ref="AA31:AB32"/>
    <mergeCell ref="X10:Z10"/>
    <mergeCell ref="D5:F6"/>
    <mergeCell ref="A56:A58"/>
    <mergeCell ref="AA64:AF64"/>
    <mergeCell ref="V62:Z62"/>
    <mergeCell ref="L61:M61"/>
    <mergeCell ref="AA61:AF61"/>
    <mergeCell ref="T62:U62"/>
    <mergeCell ref="AA62:AF62"/>
    <mergeCell ref="AA56:AF58"/>
    <mergeCell ref="AA60:AF60"/>
    <mergeCell ref="AA65:AF65"/>
    <mergeCell ref="F65:G65"/>
    <mergeCell ref="A65:E65"/>
    <mergeCell ref="B63:C63"/>
    <mergeCell ref="B64:C64"/>
    <mergeCell ref="AA63:AF63"/>
    <mergeCell ref="R63:S63"/>
    <mergeCell ref="F61:G61"/>
    <mergeCell ref="F60:G60"/>
    <mergeCell ref="B61:C61"/>
    <mergeCell ref="D59:E59"/>
    <mergeCell ref="D61:E61"/>
    <mergeCell ref="AA40:AB40"/>
    <mergeCell ref="M43:N44"/>
    <mergeCell ref="M49:N49"/>
    <mergeCell ref="Y40:Z40"/>
    <mergeCell ref="Q40:R40"/>
    <mergeCell ref="B60:C60"/>
    <mergeCell ref="T58:U58"/>
    <mergeCell ref="N64:O64"/>
    <mergeCell ref="R62:S62"/>
    <mergeCell ref="R64:S64"/>
    <mergeCell ref="L64:M64"/>
    <mergeCell ref="P63:Q63"/>
    <mergeCell ref="M52:N52"/>
    <mergeCell ref="R58:S58"/>
    <mergeCell ref="O52:P52"/>
    <mergeCell ref="P59:Q59"/>
    <mergeCell ref="N59:O59"/>
    <mergeCell ref="F56:G58"/>
    <mergeCell ref="B56:C58"/>
    <mergeCell ref="AA59:AF59"/>
    <mergeCell ref="R60:S60"/>
    <mergeCell ref="B45:L45"/>
    <mergeCell ref="M47:N47"/>
    <mergeCell ref="B49:L49"/>
    <mergeCell ref="B50:L50"/>
    <mergeCell ref="B47:L47"/>
    <mergeCell ref="M48:N48"/>
    <mergeCell ref="W71:X71"/>
    <mergeCell ref="Q68:S70"/>
    <mergeCell ref="T68:V70"/>
    <mergeCell ref="A68:A70"/>
    <mergeCell ref="B68:J70"/>
    <mergeCell ref="K68:M70"/>
    <mergeCell ref="N68:P70"/>
    <mergeCell ref="W69:X70"/>
    <mergeCell ref="W68:AD68"/>
    <mergeCell ref="K72:M72"/>
    <mergeCell ref="N72:P72"/>
    <mergeCell ref="T71:V71"/>
    <mergeCell ref="B71:J71"/>
    <mergeCell ref="K71:M71"/>
    <mergeCell ref="N71:P71"/>
    <mergeCell ref="Q71:S71"/>
    <mergeCell ref="W74:X74"/>
    <mergeCell ref="Q72:S72"/>
    <mergeCell ref="T72:V72"/>
    <mergeCell ref="W72:X72"/>
    <mergeCell ref="T73:V73"/>
    <mergeCell ref="B73:J73"/>
    <mergeCell ref="K73:M73"/>
    <mergeCell ref="N73:P73"/>
    <mergeCell ref="Q73:S73"/>
    <mergeCell ref="B72:J72"/>
    <mergeCell ref="T75:V75"/>
    <mergeCell ref="B75:J75"/>
    <mergeCell ref="K75:M75"/>
    <mergeCell ref="N75:P75"/>
    <mergeCell ref="Q75:S75"/>
    <mergeCell ref="B74:J74"/>
    <mergeCell ref="K74:M74"/>
    <mergeCell ref="N74:P74"/>
    <mergeCell ref="Q74:S74"/>
    <mergeCell ref="T74:V74"/>
    <mergeCell ref="B77:J77"/>
    <mergeCell ref="K77:M77"/>
    <mergeCell ref="N77:P77"/>
    <mergeCell ref="Q77:S77"/>
    <mergeCell ref="B76:J76"/>
    <mergeCell ref="K76:M76"/>
    <mergeCell ref="W78:X78"/>
    <mergeCell ref="N76:P76"/>
    <mergeCell ref="Q76:S76"/>
    <mergeCell ref="T76:V76"/>
    <mergeCell ref="W76:X76"/>
    <mergeCell ref="W77:X77"/>
    <mergeCell ref="T77:V77"/>
    <mergeCell ref="Q79:S79"/>
    <mergeCell ref="B78:J78"/>
    <mergeCell ref="K78:M78"/>
    <mergeCell ref="N78:P78"/>
    <mergeCell ref="Q78:S78"/>
    <mergeCell ref="T78:V78"/>
    <mergeCell ref="T80:V80"/>
    <mergeCell ref="W80:X80"/>
    <mergeCell ref="T79:V79"/>
    <mergeCell ref="B82:F82"/>
    <mergeCell ref="B80:J80"/>
    <mergeCell ref="K80:M80"/>
    <mergeCell ref="W79:X79"/>
    <mergeCell ref="B79:J79"/>
    <mergeCell ref="K79:M79"/>
    <mergeCell ref="N79:P79"/>
    <mergeCell ref="W75:X75"/>
    <mergeCell ref="W73:X73"/>
    <mergeCell ref="A81:J81"/>
    <mergeCell ref="K81:M81"/>
    <mergeCell ref="N81:P81"/>
    <mergeCell ref="Q81:S81"/>
    <mergeCell ref="T81:V81"/>
    <mergeCell ref="W81:X81"/>
    <mergeCell ref="N80:P80"/>
    <mergeCell ref="Q80:S80"/>
    <mergeCell ref="AC24:AD24"/>
    <mergeCell ref="W24:X24"/>
    <mergeCell ref="W23:X23"/>
    <mergeCell ref="B67:AE67"/>
    <mergeCell ref="A52:L52"/>
    <mergeCell ref="A42:A44"/>
    <mergeCell ref="B42:L44"/>
    <mergeCell ref="Y31:Z32"/>
    <mergeCell ref="W26:X26"/>
    <mergeCell ref="Q31:R32"/>
    <mergeCell ref="N10:Q10"/>
    <mergeCell ref="M37:N37"/>
    <mergeCell ref="M38:N38"/>
    <mergeCell ref="M40:N40"/>
    <mergeCell ref="O37:P37"/>
    <mergeCell ref="O38:P38"/>
    <mergeCell ref="O39:P39"/>
    <mergeCell ref="Q39:R39"/>
    <mergeCell ref="N12:Q12"/>
    <mergeCell ref="M39:N39"/>
    <mergeCell ref="AA25:AB25"/>
    <mergeCell ref="M30:T30"/>
    <mergeCell ref="M31:N32"/>
    <mergeCell ref="N13:Q13"/>
    <mergeCell ref="Y26:Z26"/>
    <mergeCell ref="AA35:AB35"/>
    <mergeCell ref="A13:M13"/>
    <mergeCell ref="W34:X34"/>
    <mergeCell ref="M34:N34"/>
    <mergeCell ref="Y34:Z34"/>
    <mergeCell ref="AA10:AC10"/>
    <mergeCell ref="R17:V19"/>
    <mergeCell ref="O31:P32"/>
    <mergeCell ref="O33:P33"/>
    <mergeCell ref="O34:P34"/>
    <mergeCell ref="R22:V22"/>
    <mergeCell ref="S31:T32"/>
    <mergeCell ref="W31:X32"/>
    <mergeCell ref="AA33:AB33"/>
    <mergeCell ref="U34:V34"/>
    <mergeCell ref="AA34:AB34"/>
    <mergeCell ref="W33:X33"/>
    <mergeCell ref="Y33:Z33"/>
    <mergeCell ref="M33:N33"/>
    <mergeCell ref="U38:V38"/>
    <mergeCell ref="Q34:R34"/>
    <mergeCell ref="Q36:R36"/>
    <mergeCell ref="U35:V35"/>
    <mergeCell ref="O35:P35"/>
    <mergeCell ref="Y35:Z35"/>
    <mergeCell ref="S37:T37"/>
    <mergeCell ref="Q37:R37"/>
    <mergeCell ref="Q35:R35"/>
    <mergeCell ref="S38:T38"/>
    <mergeCell ref="Q38:R38"/>
    <mergeCell ref="M35:N35"/>
    <mergeCell ref="M36:N36"/>
    <mergeCell ref="O36:P36"/>
    <mergeCell ref="S36:T36"/>
    <mergeCell ref="O40:P40"/>
    <mergeCell ref="S39:T39"/>
    <mergeCell ref="U40:V40"/>
    <mergeCell ref="S34:T34"/>
    <mergeCell ref="W35:X35"/>
    <mergeCell ref="U37:V37"/>
    <mergeCell ref="W37:X37"/>
    <mergeCell ref="W40:X40"/>
    <mergeCell ref="U39:V39"/>
    <mergeCell ref="S35:T35"/>
    <mergeCell ref="S40:T40"/>
    <mergeCell ref="Y37:Z37"/>
    <mergeCell ref="AA37:AB37"/>
    <mergeCell ref="U36:V36"/>
    <mergeCell ref="AA39:AB39"/>
    <mergeCell ref="W36:X36"/>
    <mergeCell ref="Y36:Z36"/>
    <mergeCell ref="AA36:AB36"/>
    <mergeCell ref="W38:X38"/>
    <mergeCell ref="Y38:Z38"/>
    <mergeCell ref="AA38:AB38"/>
    <mergeCell ref="W39:X39"/>
    <mergeCell ref="Y39:Z39"/>
    <mergeCell ref="O43:P44"/>
    <mergeCell ref="Q43:R44"/>
    <mergeCell ref="S43:T44"/>
    <mergeCell ref="U42:AB42"/>
    <mergeCell ref="U43:V44"/>
    <mergeCell ref="W43:X44"/>
    <mergeCell ref="Y43:Z44"/>
    <mergeCell ref="AA43:AB44"/>
    <mergeCell ref="M42:T42"/>
    <mergeCell ref="W45:X45"/>
    <mergeCell ref="U48:V48"/>
    <mergeCell ref="W48:X48"/>
    <mergeCell ref="M45:N45"/>
    <mergeCell ref="O45:P45"/>
    <mergeCell ref="U45:V45"/>
    <mergeCell ref="S45:T45"/>
    <mergeCell ref="M46:N46"/>
    <mergeCell ref="O46:P46"/>
    <mergeCell ref="M51:N51"/>
    <mergeCell ref="O51:P51"/>
    <mergeCell ref="Q51:R51"/>
    <mergeCell ref="S51:T51"/>
    <mergeCell ref="M50:N50"/>
    <mergeCell ref="S46:T46"/>
    <mergeCell ref="Q47:R47"/>
    <mergeCell ref="O49:P49"/>
    <mergeCell ref="Q49:R49"/>
    <mergeCell ref="S49:T49"/>
    <mergeCell ref="Y46:Z46"/>
    <mergeCell ref="U52:V52"/>
    <mergeCell ref="W52:X52"/>
    <mergeCell ref="Y52:Z52"/>
    <mergeCell ref="Q45:R45"/>
    <mergeCell ref="Q52:R52"/>
    <mergeCell ref="S52:T52"/>
    <mergeCell ref="W46:X46"/>
    <mergeCell ref="S48:T48"/>
    <mergeCell ref="O50:P50"/>
    <mergeCell ref="Q50:R50"/>
    <mergeCell ref="S50:T50"/>
    <mergeCell ref="U46:V46"/>
    <mergeCell ref="Q46:R46"/>
    <mergeCell ref="U49:V49"/>
    <mergeCell ref="U50:V50"/>
    <mergeCell ref="S47:T47"/>
    <mergeCell ref="O48:P48"/>
    <mergeCell ref="Q48:R48"/>
    <mergeCell ref="U51:V51"/>
    <mergeCell ref="Y47:Z47"/>
    <mergeCell ref="AA47:AB47"/>
    <mergeCell ref="W50:X50"/>
    <mergeCell ref="AA49:AB49"/>
    <mergeCell ref="W49:X49"/>
    <mergeCell ref="Y49:Z49"/>
    <mergeCell ref="U47:V47"/>
    <mergeCell ref="W47:X47"/>
    <mergeCell ref="AA51:AB51"/>
    <mergeCell ref="AC42:AF42"/>
    <mergeCell ref="AC43:AC44"/>
    <mergeCell ref="AD43:AD44"/>
    <mergeCell ref="AE43:AE44"/>
    <mergeCell ref="AF43:AF44"/>
    <mergeCell ref="Y50:Z50"/>
    <mergeCell ref="AA50:AB50"/>
    <mergeCell ref="AA46:AB46"/>
    <mergeCell ref="Y48:Z48"/>
    <mergeCell ref="AA48:AB48"/>
    <mergeCell ref="C83:E83"/>
    <mergeCell ref="H82:K82"/>
    <mergeCell ref="H83:K83"/>
    <mergeCell ref="O82:S82"/>
    <mergeCell ref="O83:S83"/>
    <mergeCell ref="AA45:AB45"/>
    <mergeCell ref="Y45:Z45"/>
    <mergeCell ref="W51:X51"/>
    <mergeCell ref="Y51:Z51"/>
    <mergeCell ref="AA52:AB52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14</vt:i4>
      </vt:variant>
    </vt:vector>
  </HeadingPairs>
  <TitlesOfParts>
    <vt:vector size="29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Розшифровки</vt:lpstr>
      <vt:lpstr>Звіт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admin</cp:lastModifiedBy>
  <cp:lastPrinted>2021-02-19T07:06:28Z</cp:lastPrinted>
  <dcterms:created xsi:type="dcterms:W3CDTF">2003-03-13T16:00:22Z</dcterms:created>
  <dcterms:modified xsi:type="dcterms:W3CDTF">2021-04-02T08:51:12Z</dcterms:modified>
</cp:coreProperties>
</file>