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600" tabRatio="956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2"/>
  <c r="E13" i="20" l="1"/>
  <c r="B34" i="9" l="1"/>
  <c r="C9" i="3"/>
  <c r="C8" s="1"/>
  <c r="C39" i="20" s="1"/>
  <c r="F28"/>
  <c r="D12" i="18"/>
  <c r="C8" i="2"/>
  <c r="D8"/>
  <c r="D14" i="20" s="1"/>
  <c r="C44" i="2"/>
  <c r="E44"/>
  <c r="E17" i="20" s="1"/>
  <c r="F44" i="2"/>
  <c r="F17" i="20" s="1"/>
  <c r="D44" i="2"/>
  <c r="D17" i="20" s="1"/>
  <c r="E8" i="2"/>
  <c r="E14" i="20" s="1"/>
  <c r="D43"/>
  <c r="E43"/>
  <c r="F43"/>
  <c r="C43"/>
  <c r="D57" i="18"/>
  <c r="E57"/>
  <c r="F57"/>
  <c r="G57" s="1"/>
  <c r="C57"/>
  <c r="D45"/>
  <c r="E45"/>
  <c r="F45"/>
  <c r="G45" s="1"/>
  <c r="C45"/>
  <c r="D32"/>
  <c r="E32"/>
  <c r="F32"/>
  <c r="H32" s="1"/>
  <c r="C32"/>
  <c r="C41" s="1"/>
  <c r="D21"/>
  <c r="E21"/>
  <c r="H21" s="1"/>
  <c r="F21"/>
  <c r="C21"/>
  <c r="E11" i="11"/>
  <c r="F11"/>
  <c r="G11"/>
  <c r="D11"/>
  <c r="E8" i="3"/>
  <c r="D8"/>
  <c r="F8"/>
  <c r="F39" i="20" s="1"/>
  <c r="G19" i="19"/>
  <c r="G7"/>
  <c r="G8"/>
  <c r="G9"/>
  <c r="G10"/>
  <c r="G11"/>
  <c r="G12"/>
  <c r="G13"/>
  <c r="D88" i="2"/>
  <c r="G14" i="18"/>
  <c r="G15"/>
  <c r="G16"/>
  <c r="G17"/>
  <c r="G18"/>
  <c r="D13"/>
  <c r="E13"/>
  <c r="F13"/>
  <c r="C13"/>
  <c r="D7"/>
  <c r="E7"/>
  <c r="F7"/>
  <c r="C7"/>
  <c r="D77" i="2"/>
  <c r="D21" i="20"/>
  <c r="D76" i="2"/>
  <c r="D20" i="20" s="1"/>
  <c r="C76" i="2"/>
  <c r="D78"/>
  <c r="E78"/>
  <c r="F78"/>
  <c r="C78"/>
  <c r="C77"/>
  <c r="C21" i="20" s="1"/>
  <c r="N14" i="10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13"/>
  <c r="H9" i="3"/>
  <c r="H10"/>
  <c r="H11"/>
  <c r="H12"/>
  <c r="H13"/>
  <c r="H14"/>
  <c r="H69" i="18"/>
  <c r="H70"/>
  <c r="H71"/>
  <c r="G58"/>
  <c r="G59"/>
  <c r="G60"/>
  <c r="G61"/>
  <c r="G62"/>
  <c r="G63"/>
  <c r="G64"/>
  <c r="G65"/>
  <c r="G66"/>
  <c r="G67"/>
  <c r="H58"/>
  <c r="H59"/>
  <c r="H60"/>
  <c r="H61"/>
  <c r="H62"/>
  <c r="H63"/>
  <c r="H64"/>
  <c r="H65"/>
  <c r="H66"/>
  <c r="H67"/>
  <c r="H57"/>
  <c r="H46"/>
  <c r="H47"/>
  <c r="H48"/>
  <c r="H49"/>
  <c r="H50"/>
  <c r="H51"/>
  <c r="H52"/>
  <c r="H53"/>
  <c r="H54"/>
  <c r="H55"/>
  <c r="H56"/>
  <c r="D41"/>
  <c r="G33"/>
  <c r="G34"/>
  <c r="G35"/>
  <c r="G36"/>
  <c r="G37"/>
  <c r="G38"/>
  <c r="G39"/>
  <c r="G40"/>
  <c r="H33"/>
  <c r="H34"/>
  <c r="H35"/>
  <c r="H36"/>
  <c r="H37"/>
  <c r="H38"/>
  <c r="H39"/>
  <c r="H40"/>
  <c r="F41"/>
  <c r="E41"/>
  <c r="H22"/>
  <c r="H23"/>
  <c r="H24"/>
  <c r="H25"/>
  <c r="H26"/>
  <c r="H27"/>
  <c r="H28"/>
  <c r="H29"/>
  <c r="H30"/>
  <c r="H31"/>
  <c r="H8"/>
  <c r="H9"/>
  <c r="H10"/>
  <c r="H11"/>
  <c r="H12"/>
  <c r="H14"/>
  <c r="H15"/>
  <c r="H16"/>
  <c r="H17"/>
  <c r="H18"/>
  <c r="H17" i="19"/>
  <c r="H18"/>
  <c r="H19"/>
  <c r="H21"/>
  <c r="H22"/>
  <c r="H23"/>
  <c r="H24"/>
  <c r="H26"/>
  <c r="H27"/>
  <c r="H28"/>
  <c r="H29"/>
  <c r="H30"/>
  <c r="H16"/>
  <c r="H7"/>
  <c r="H8"/>
  <c r="H9"/>
  <c r="H10"/>
  <c r="H11"/>
  <c r="H12"/>
  <c r="H13"/>
  <c r="H6"/>
  <c r="H82" i="2"/>
  <c r="H83"/>
  <c r="H84"/>
  <c r="H85"/>
  <c r="H86"/>
  <c r="H87"/>
  <c r="H81"/>
  <c r="H79"/>
  <c r="H46" i="20"/>
  <c r="H47"/>
  <c r="H48"/>
  <c r="H49"/>
  <c r="H50"/>
  <c r="H52"/>
  <c r="H53"/>
  <c r="H54"/>
  <c r="H45"/>
  <c r="F41"/>
  <c r="E41"/>
  <c r="G41" s="1"/>
  <c r="F68" i="18"/>
  <c r="E68"/>
  <c r="F35" i="20"/>
  <c r="E35"/>
  <c r="H9" i="2"/>
  <c r="H10"/>
  <c r="H11"/>
  <c r="H12"/>
  <c r="H13"/>
  <c r="H14"/>
  <c r="H15"/>
  <c r="H16"/>
  <c r="G9"/>
  <c r="G10"/>
  <c r="G11"/>
  <c r="G12"/>
  <c r="G13"/>
  <c r="G14"/>
  <c r="G15"/>
  <c r="G16"/>
  <c r="D52"/>
  <c r="D75" s="1"/>
  <c r="D18" i="20" s="1"/>
  <c r="D21" i="2"/>
  <c r="D51" i="20"/>
  <c r="E10" i="11" s="1"/>
  <c r="D42" i="20" s="1"/>
  <c r="D41"/>
  <c r="D35"/>
  <c r="D68" i="18"/>
  <c r="D28" i="20"/>
  <c r="D29"/>
  <c r="D30"/>
  <c r="D32"/>
  <c r="D13"/>
  <c r="D23"/>
  <c r="G14" i="3"/>
  <c r="D39" i="20"/>
  <c r="D25" i="19"/>
  <c r="D20"/>
  <c r="D31" s="1"/>
  <c r="D33" i="20" s="1"/>
  <c r="H19" i="2"/>
  <c r="H7"/>
  <c r="G25" i="18"/>
  <c r="G26"/>
  <c r="G27"/>
  <c r="G28"/>
  <c r="G8"/>
  <c r="G9"/>
  <c r="G10"/>
  <c r="G11"/>
  <c r="G12"/>
  <c r="C21" i="2"/>
  <c r="C16" i="20"/>
  <c r="C68" i="18"/>
  <c r="C52" i="2"/>
  <c r="C75"/>
  <c r="C18" i="20" s="1"/>
  <c r="E21" i="2"/>
  <c r="E16" i="20" s="1"/>
  <c r="E52" i="2"/>
  <c r="E75"/>
  <c r="E18" i="20" s="1"/>
  <c r="F8" i="2"/>
  <c r="F21"/>
  <c r="H21" s="1"/>
  <c r="F52"/>
  <c r="G52" s="1"/>
  <c r="L46" i="10"/>
  <c r="L45"/>
  <c r="L44"/>
  <c r="L43"/>
  <c r="I47"/>
  <c r="F47"/>
  <c r="C8" i="21"/>
  <c r="C10" s="1"/>
  <c r="D8"/>
  <c r="E8"/>
  <c r="F8"/>
  <c r="G8"/>
  <c r="B8"/>
  <c r="E25" i="19"/>
  <c r="E20" s="1"/>
  <c r="F25"/>
  <c r="H25" s="1"/>
  <c r="C25"/>
  <c r="C20" s="1"/>
  <c r="C25" i="20"/>
  <c r="N10" i="9"/>
  <c r="N9"/>
  <c r="AD50"/>
  <c r="AE50" s="1"/>
  <c r="AD49"/>
  <c r="AE49" s="1"/>
  <c r="AD48"/>
  <c r="AD47"/>
  <c r="AE47" s="1"/>
  <c r="AD51"/>
  <c r="AC50"/>
  <c r="AC49"/>
  <c r="AC48"/>
  <c r="AE48" s="1"/>
  <c r="AC47"/>
  <c r="AD39"/>
  <c r="AC39"/>
  <c r="W39"/>
  <c r="U39"/>
  <c r="Y39" s="1"/>
  <c r="O39"/>
  <c r="M39"/>
  <c r="W51"/>
  <c r="Y51" s="1"/>
  <c r="U51"/>
  <c r="Y50"/>
  <c r="Y49"/>
  <c r="Y48"/>
  <c r="Y47"/>
  <c r="Y46"/>
  <c r="O51"/>
  <c r="M51"/>
  <c r="Q50"/>
  <c r="Q49"/>
  <c r="Q48"/>
  <c r="Q47"/>
  <c r="Q46"/>
  <c r="Y38"/>
  <c r="Y37"/>
  <c r="Y36"/>
  <c r="Y35"/>
  <c r="Y34"/>
  <c r="Q35"/>
  <c r="Q36"/>
  <c r="Q37"/>
  <c r="Q38"/>
  <c r="Q34"/>
  <c r="AE34"/>
  <c r="AE35"/>
  <c r="AE36"/>
  <c r="AE37"/>
  <c r="AE38"/>
  <c r="C35" i="20"/>
  <c r="G37"/>
  <c r="G36"/>
  <c r="G35"/>
  <c r="B20"/>
  <c r="C20"/>
  <c r="E76" i="2"/>
  <c r="E20" i="20" s="1"/>
  <c r="F76" i="2"/>
  <c r="F20" i="20"/>
  <c r="G20" s="1"/>
  <c r="G54"/>
  <c r="G53"/>
  <c r="G52"/>
  <c r="F51"/>
  <c r="E51"/>
  <c r="F10" i="11"/>
  <c r="E42" i="20" s="1"/>
  <c r="C51"/>
  <c r="D10" i="11" s="1"/>
  <c r="C42" i="20" s="1"/>
  <c r="G50"/>
  <c r="G49"/>
  <c r="G48"/>
  <c r="G47"/>
  <c r="G46"/>
  <c r="G45"/>
  <c r="C41"/>
  <c r="B39"/>
  <c r="B33"/>
  <c r="F32"/>
  <c r="E32"/>
  <c r="B32"/>
  <c r="B31"/>
  <c r="F30"/>
  <c r="E30"/>
  <c r="F29"/>
  <c r="E29"/>
  <c r="B29"/>
  <c r="E28"/>
  <c r="B28"/>
  <c r="B24"/>
  <c r="F23"/>
  <c r="E23"/>
  <c r="C23"/>
  <c r="B23"/>
  <c r="B22"/>
  <c r="F77" i="2"/>
  <c r="F21" i="20"/>
  <c r="E77" i="2"/>
  <c r="H77" s="1"/>
  <c r="B21" i="20"/>
  <c r="B19"/>
  <c r="B18"/>
  <c r="C17"/>
  <c r="B17"/>
  <c r="B16"/>
  <c r="B15"/>
  <c r="B14"/>
  <c r="F13"/>
  <c r="C13"/>
  <c r="B13"/>
  <c r="X13" i="9"/>
  <c r="AA13"/>
  <c r="AD13"/>
  <c r="AC21"/>
  <c r="AC22"/>
  <c r="AC23"/>
  <c r="AC24"/>
  <c r="AC25"/>
  <c r="W26"/>
  <c r="Y26"/>
  <c r="AA26"/>
  <c r="H8" i="3"/>
  <c r="E39" i="20"/>
  <c r="G21" i="19"/>
  <c r="E88" i="2"/>
  <c r="F88"/>
  <c r="K56" i="10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G6" i="19"/>
  <c r="T65" i="9"/>
  <c r="R65"/>
  <c r="P65"/>
  <c r="L65"/>
  <c r="J65"/>
  <c r="H65"/>
  <c r="F65"/>
  <c r="N64"/>
  <c r="N63"/>
  <c r="N62"/>
  <c r="N61"/>
  <c r="N60"/>
  <c r="U13"/>
  <c r="R13"/>
  <c r="N12"/>
  <c r="N11"/>
  <c r="N8"/>
  <c r="G13" i="3"/>
  <c r="G12"/>
  <c r="G11"/>
  <c r="G10"/>
  <c r="G9"/>
  <c r="G71" i="18"/>
  <c r="G70"/>
  <c r="G69"/>
  <c r="G56"/>
  <c r="G55"/>
  <c r="G54"/>
  <c r="G53"/>
  <c r="G52"/>
  <c r="G51"/>
  <c r="G50"/>
  <c r="G49"/>
  <c r="G48"/>
  <c r="G47"/>
  <c r="G46"/>
  <c r="G31"/>
  <c r="G30"/>
  <c r="G29"/>
  <c r="G24"/>
  <c r="G23"/>
  <c r="G22"/>
  <c r="G30" i="19"/>
  <c r="G29"/>
  <c r="G28"/>
  <c r="G27"/>
  <c r="G26"/>
  <c r="G24"/>
  <c r="G23"/>
  <c r="G22"/>
  <c r="G18"/>
  <c r="G17"/>
  <c r="G16"/>
  <c r="G87" i="2"/>
  <c r="G86"/>
  <c r="G85"/>
  <c r="G84"/>
  <c r="G83"/>
  <c r="G82"/>
  <c r="G81"/>
  <c r="G73"/>
  <c r="G71"/>
  <c r="G69"/>
  <c r="G68"/>
  <c r="G64"/>
  <c r="G63"/>
  <c r="G60"/>
  <c r="G59"/>
  <c r="G20"/>
  <c r="G19"/>
  <c r="G7"/>
  <c r="G77"/>
  <c r="G32" i="18"/>
  <c r="H76" i="2"/>
  <c r="F19" i="18"/>
  <c r="E19"/>
  <c r="G13"/>
  <c r="F16" i="20"/>
  <c r="E17" i="2"/>
  <c r="H43" i="20"/>
  <c r="H20" l="1"/>
  <c r="G29"/>
  <c r="G39"/>
  <c r="H39"/>
  <c r="G78" i="2"/>
  <c r="N65" i="9"/>
  <c r="D17" i="2"/>
  <c r="D15" i="20" s="1"/>
  <c r="C17" i="2"/>
  <c r="C58" s="1"/>
  <c r="C67" s="1"/>
  <c r="C14" i="20"/>
  <c r="G8" i="3"/>
  <c r="N13" i="9"/>
  <c r="E21" i="20"/>
  <c r="G21" s="1"/>
  <c r="AE39" i="9"/>
  <c r="Q39"/>
  <c r="H68" i="18"/>
  <c r="C19"/>
  <c r="H13"/>
  <c r="G28" i="20"/>
  <c r="H41" i="18"/>
  <c r="H45"/>
  <c r="G76" i="2"/>
  <c r="E73" i="18"/>
  <c r="E37" i="20" s="1"/>
  <c r="H21"/>
  <c r="G32"/>
  <c r="Q51" i="9"/>
  <c r="F73" i="18"/>
  <c r="H73" s="1"/>
  <c r="AC26" i="9"/>
  <c r="G51" i="20"/>
  <c r="AC51" i="9"/>
  <c r="H52" i="2"/>
  <c r="G16" i="20"/>
  <c r="D31"/>
  <c r="H7" i="18"/>
  <c r="H11" i="11"/>
  <c r="D10" i="21"/>
  <c r="E10" s="1"/>
  <c r="F10" s="1"/>
  <c r="G10" s="1"/>
  <c r="H35" i="20"/>
  <c r="C73" i="18"/>
  <c r="C72" s="1"/>
  <c r="C36" i="20" s="1"/>
  <c r="L47" i="10"/>
  <c r="G8" i="2"/>
  <c r="D19" i="18"/>
  <c r="D73" s="1"/>
  <c r="D37" i="20" s="1"/>
  <c r="H28"/>
  <c r="C15"/>
  <c r="G88" i="2"/>
  <c r="H17" i="20"/>
  <c r="E58" i="2"/>
  <c r="E67" s="1"/>
  <c r="H44"/>
  <c r="G44"/>
  <c r="H78"/>
  <c r="C31" i="19"/>
  <c r="H16" i="20"/>
  <c r="E72" i="18"/>
  <c r="E36" i="20" s="1"/>
  <c r="E31" i="19"/>
  <c r="E33" i="20" s="1"/>
  <c r="E31"/>
  <c r="H8" i="2"/>
  <c r="H13" i="20"/>
  <c r="G30"/>
  <c r="D16"/>
  <c r="G19" i="18"/>
  <c r="G7"/>
  <c r="H41" i="20"/>
  <c r="G17"/>
  <c r="H51"/>
  <c r="G21" i="2"/>
  <c r="H88"/>
  <c r="H23" i="20"/>
  <c r="E15"/>
  <c r="G68" i="18"/>
  <c r="G21"/>
  <c r="F20" i="19"/>
  <c r="G25"/>
  <c r="H29" i="20"/>
  <c r="G10" i="11"/>
  <c r="F75" i="2"/>
  <c r="G41" i="18"/>
  <c r="G43" i="20"/>
  <c r="H19" i="18"/>
  <c r="F14" i="20"/>
  <c r="AE46" i="9"/>
  <c r="AE51" s="1"/>
  <c r="F17" i="2"/>
  <c r="G23" i="20"/>
  <c r="G13"/>
  <c r="H32"/>
  <c r="H30"/>
  <c r="F37" l="1"/>
  <c r="H37" s="1"/>
  <c r="C19"/>
  <c r="F72" i="18"/>
  <c r="F36" i="20" s="1"/>
  <c r="G73" i="18"/>
  <c r="D58" i="2"/>
  <c r="D67" s="1"/>
  <c r="D70" s="1"/>
  <c r="C37" i="20"/>
  <c r="E19"/>
  <c r="H72" i="18"/>
  <c r="D72"/>
  <c r="D36" i="20" s="1"/>
  <c r="G20" i="19"/>
  <c r="H20"/>
  <c r="F31"/>
  <c r="F31" i="20"/>
  <c r="H36"/>
  <c r="G14"/>
  <c r="H14"/>
  <c r="F18"/>
  <c r="G75" i="2"/>
  <c r="H75"/>
  <c r="C22" i="20"/>
  <c r="C70" i="2"/>
  <c r="F58"/>
  <c r="F15" i="20"/>
  <c r="H17" i="2"/>
  <c r="G17"/>
  <c r="H10" i="11"/>
  <c r="F42" i="20"/>
  <c r="D22"/>
  <c r="G72" i="18"/>
  <c r="E22" i="20"/>
  <c r="E70" i="2"/>
  <c r="D19" i="20" l="1"/>
  <c r="E14" i="19"/>
  <c r="E24" i="20"/>
  <c r="G31" i="19"/>
  <c r="F33" i="20"/>
  <c r="H31" i="19"/>
  <c r="G31" i="20"/>
  <c r="H31"/>
  <c r="D14" i="19"/>
  <c r="D24" i="20"/>
  <c r="G15"/>
  <c r="H15"/>
  <c r="F67" i="2"/>
  <c r="F19" i="20"/>
  <c r="G58" i="2"/>
  <c r="H58"/>
  <c r="G18" i="20"/>
  <c r="H18"/>
  <c r="H42"/>
  <c r="G42"/>
  <c r="C14" i="19"/>
  <c r="C24" i="20"/>
  <c r="G19" l="1"/>
  <c r="H19"/>
  <c r="H67" i="2"/>
  <c r="F70"/>
  <c r="F22" i="20"/>
  <c r="G67" i="2"/>
  <c r="H33" i="20"/>
  <c r="G33"/>
  <c r="F7" i="11"/>
  <c r="F8"/>
  <c r="D8"/>
  <c r="D7"/>
  <c r="E8"/>
  <c r="D25" i="20" s="1"/>
  <c r="E7" i="11"/>
  <c r="F24" i="20" l="1"/>
  <c r="H70" i="2"/>
  <c r="G70"/>
  <c r="G22" i="20"/>
  <c r="H22"/>
  <c r="G14" i="19" l="1"/>
  <c r="H14"/>
  <c r="G8" i="11"/>
  <c r="G7"/>
  <c r="H7" s="1"/>
  <c r="G24" i="20"/>
  <c r="H24"/>
  <c r="H8" i="11" l="1"/>
  <c r="F25" i="20" s="1"/>
  <c r="E25"/>
  <c r="G25" l="1"/>
  <c r="H25"/>
</calcChain>
</file>

<file path=xl/sharedStrings.xml><?xml version="1.0" encoding="utf-8"?>
<sst xmlns="http://schemas.openxmlformats.org/spreadsheetml/2006/main" count="1008" uniqueCount="538">
  <si>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</si>
  <si>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</si>
  <si>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</si>
  <si>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</si>
  <si>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</si>
  <si>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</si>
  <si>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</si>
  <si>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</si>
  <si>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</si>
  <si>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</si>
  <si>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</si>
  <si>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</si>
  <si>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</si>
  <si>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</si>
  <si>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</si>
  <si>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</si>
  <si>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</si>
  <si>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</si>
  <si>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</si>
  <si>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</si>
  <si>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</si>
  <si>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</si>
  <si>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</si>
  <si>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</si>
  <si>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</si>
  <si>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</si>
  <si>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</si>
  <si>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</si>
  <si>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</si>
  <si>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</si>
  <si>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</si>
  <si>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</si>
  <si>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</si>
  <si>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</si>
  <si>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</si>
  <si>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</si>
  <si>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</si>
  <si>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</si>
  <si>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</si>
  <si>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</si>
  <si>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</si>
  <si>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</si>
  <si>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</si>
  <si>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</si>
  <si>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</si>
  <si>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</si>
  <si>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</si>
  <si>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</si>
  <si>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</si>
  <si>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</si>
  <si>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</si>
  <si>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</si>
  <si>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</si>
  <si>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</si>
  <si>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</si>
  <si>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</si>
  <si>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</si>
  <si>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</si>
  <si>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</si>
  <si>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</si>
  <si>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</si>
  <si>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</si>
  <si>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</si>
  <si>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</si>
  <si>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</si>
  <si>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</si>
  <si>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</si>
  <si>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</si>
  <si>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</si>
  <si>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</si>
  <si>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</si>
  <si>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</si>
  <si>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</si>
  <si>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</si>
  <si>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</si>
  <si>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</si>
  <si>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</si>
  <si>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</si>
  <si>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</si>
  <si>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</si>
  <si>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</si>
  <si>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</si>
  <si>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</si>
  <si>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</si>
  <si>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</si>
  <si>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</si>
  <si>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</si>
  <si>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</si>
  <si>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</si>
  <si>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</si>
  <si>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</si>
  <si>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</si>
  <si>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</si>
  <si>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</si>
  <si>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</si>
  <si>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</si>
  <si>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</si>
  <si>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</si>
  <si>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</si>
  <si>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</si>
  <si>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</si>
  <si>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</si>
  <si>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</si>
  <si>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</si>
  <si>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</si>
  <si>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</si>
  <si>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</si>
  <si>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</si>
  <si>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</si>
  <si>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</si>
  <si>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</si>
  <si>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</si>
  <si>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</si>
  <si>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</si>
  <si>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</si>
  <si>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</si>
  <si>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</si>
  <si>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</si>
  <si>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</si>
  <si>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</si>
  <si>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</si>
  <si>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</si>
  <si>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</si>
  <si>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</si>
  <si>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</si>
  <si>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</si>
  <si>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</si>
  <si>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</si>
  <si>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</si>
  <si>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</si>
  <si>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</si>
  <si>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</si>
  <si>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</si>
  <si>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</si>
  <si>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</si>
  <si>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</si>
  <si>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</si>
  <si>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</si>
  <si>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</si>
  <si>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</si>
  <si>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</si>
  <si>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</si>
  <si>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</si>
  <si>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</si>
  <si>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</si>
  <si>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</si>
  <si>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</si>
  <si>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</si>
  <si>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</si>
  <si>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</si>
  <si>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</si>
  <si>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</si>
  <si>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</si>
  <si>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</si>
  <si>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</si>
  <si>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</si>
  <si>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</si>
  <si>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</si>
  <si>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</si>
  <si>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</si>
  <si>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</si>
  <si>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</si>
  <si>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</si>
  <si>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</si>
  <si>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</si>
  <si>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</si>
  <si>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</si>
  <si>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</si>
  <si>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</si>
  <si>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</si>
  <si>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</si>
  <si>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</si>
  <si>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</si>
  <si>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</si>
  <si>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</si>
  <si>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</si>
  <si>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</si>
  <si>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</si>
  <si>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</si>
  <si>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</si>
  <si>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</si>
  <si>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</si>
  <si>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</si>
  <si>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</si>
  <si>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</si>
  <si>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</si>
  <si>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</si>
  <si>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</si>
  <si>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</si>
  <si>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</si>
  <si>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</si>
  <si>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</si>
  <si>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</si>
  <si>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</si>
  <si>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</si>
  <si>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</si>
  <si>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</si>
  <si>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</si>
  <si>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</si>
  <si>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</si>
  <si>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</si>
  <si>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</si>
  <si>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</si>
  <si>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</si>
  <si>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</si>
  <si>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</si>
  <si>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</si>
  <si>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</si>
  <si>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</si>
  <si>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</si>
  <si>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</si>
  <si>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</si>
  <si>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</si>
  <si>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</si>
  <si>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</si>
  <si>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</si>
  <si>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</si>
  <si>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</si>
  <si>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</si>
  <si>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</si>
  <si>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</si>
  <si>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</si>
  <si>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</si>
  <si>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</si>
  <si>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</si>
  <si>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</si>
  <si>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</si>
  <si>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</si>
  <si>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</si>
  <si>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</si>
  <si>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</si>
  <si>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</si>
  <si>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</si>
  <si>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</si>
  <si>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</si>
  <si>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</si>
  <si>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</si>
  <si>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</si>
  <si>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</si>
  <si>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</si>
  <si>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</si>
  <si>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</si>
  <si>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</si>
  <si>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</si>
  <si>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</si>
  <si>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</si>
  <si>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</si>
  <si>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</si>
  <si>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</si>
  <si>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</si>
  <si>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</si>
  <si>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</si>
  <si>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</si>
  <si>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</si>
  <si>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</si>
  <si>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</si>
  <si>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</si>
  <si>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</si>
  <si>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</si>
  <si>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</si>
  <si>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</si>
  <si>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</si>
  <si>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</si>
  <si>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</si>
  <si>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</si>
  <si>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</si>
  <si>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</si>
  <si>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</si>
  <si>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</si>
  <si>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</si>
  <si>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</si>
  <si>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</si>
  <si>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</si>
  <si>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</si>
  <si>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</si>
  <si>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</si>
  <si>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</si>
  <si>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</si>
  <si>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</si>
  <si>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</si>
  <si>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</si>
  <si>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</si>
  <si>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</si>
  <si>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</si>
  <si>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</si>
  <si>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</si>
  <si>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</si>
  <si>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</si>
  <si>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</si>
  <si>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</si>
  <si>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</si>
  <si>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</si>
  <si>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</si>
  <si>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</si>
  <si>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</si>
  <si>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</si>
  <si>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</si>
  <si>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</si>
  <si>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</si>
  <si>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</si>
  <si>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</si>
  <si>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</si>
  <si>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</si>
  <si>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</si>
  <si>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</si>
  <si>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</si>
  <si>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</si>
  <si>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</si>
  <si>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</si>
  <si>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</si>
  <si>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</si>
  <si>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</si>
  <si>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</si>
  <si>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</si>
  <si>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</si>
  <si>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</si>
  <si>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</si>
  <si>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</si>
  <si>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</si>
  <si>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</si>
  <si>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</si>
  <si>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</si>
  <si>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</si>
  <si>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</si>
  <si>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Балансова вартість
(тис.грн.) 
на 01.__.20___ р.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</si>
  <si>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</si>
  <si>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</si>
  <si>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</si>
  <si>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</si>
  <si>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</si>
  <si>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</si>
  <si>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</si>
  <si>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</si>
  <si>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</si>
  <si>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</si>
  <si>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</si>
  <si>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</si>
  <si>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</si>
  <si>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</si>
  <si>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</si>
  <si>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</si>
  <si>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</si>
  <si>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</si>
  <si>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</si>
  <si>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</si>
  <si>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</si>
  <si>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</si>
  <si>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</si>
  <si>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</si>
  <si>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</si>
  <si>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</si>
  <si>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</si>
  <si>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</si>
  <si>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</si>
  <si>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</si>
  <si>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</si>
  <si>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</si>
  <si>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</si>
  <si>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</si>
  <si>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</si>
  <si>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</si>
  <si>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</si>
  <si>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</si>
  <si>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</si>
  <si>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</si>
  <si>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</si>
  <si>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</si>
  <si>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</si>
  <si>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</si>
  <si>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</si>
  <si>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</si>
  <si>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</si>
  <si>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</si>
  <si>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</si>
  <si>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</si>
  <si>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</si>
  <si>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</si>
  <si>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</si>
  <si>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</si>
  <si>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</si>
  <si>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</si>
  <si>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</si>
  <si>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</si>
  <si>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</si>
  <si>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</si>
  <si>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</si>
  <si>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</si>
  <si>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</si>
  <si>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</si>
  <si>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</si>
  <si>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</si>
  <si>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</si>
  <si>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</si>
  <si>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</si>
  <si>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</si>
  <si>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</si>
  <si>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</si>
  <si>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</si>
  <si>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</si>
  <si>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</si>
  <si>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</si>
  <si>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</si>
  <si>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</si>
  <si>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</si>
  <si>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</si>
  <si>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</si>
  <si>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</si>
  <si>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</si>
  <si>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</si>
  <si>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</si>
  <si>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</si>
  <si>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</si>
  <si>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</si>
  <si>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</si>
  <si>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</si>
  <si>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</si>
  <si>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</si>
  <si>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</si>
  <si>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</si>
  <si>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</si>
  <si>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</si>
  <si>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</si>
  <si>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</si>
  <si>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</si>
  <si>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</si>
  <si>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</si>
  <si>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</si>
  <si>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</si>
  <si>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</si>
  <si>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</si>
  <si>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</si>
  <si>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</si>
  <si>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</si>
  <si>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</si>
  <si>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</si>
  <si>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</si>
  <si>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</si>
  <si>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</si>
  <si>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</si>
  <si>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</si>
  <si>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</si>
  <si>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</si>
  <si>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</si>
  <si>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</si>
  <si>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</si>
  <si>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</si>
  <si>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</si>
  <si>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</si>
  <si>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</si>
  <si>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</si>
  <si>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</si>
  <si>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</si>
  <si>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</si>
  <si>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</si>
  <si>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</si>
  <si>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</si>
  <si>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</si>
  <si>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</si>
  <si>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</si>
  <si>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</si>
  <si>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</si>
  <si>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</si>
  <si>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</si>
  <si>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</si>
  <si>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</si>
  <si>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</si>
  <si>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</si>
  <si>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</si>
  <si>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</si>
  <si>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</si>
  <si>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</si>
  <si>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</si>
  <si>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</si>
  <si>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</si>
  <si>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</si>
  <si>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</si>
  <si>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</si>
  <si>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</si>
  <si>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</si>
  <si>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</si>
  <si>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</si>
  <si>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</si>
  <si>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</si>
  <si>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</si>
  <si>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</si>
  <si>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</si>
  <si>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</si>
  <si>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</si>
  <si>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</si>
  <si>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</si>
  <si>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</si>
  <si>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</si>
  <si>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</si>
  <si>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</si>
  <si>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</si>
  <si>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</si>
  <si>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</si>
  <si>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</si>
  <si>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</si>
  <si>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</si>
  <si>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</si>
  <si>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</si>
  <si>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</si>
  <si>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</si>
  <si>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 xml:space="preserve"> -</t>
  </si>
  <si>
    <t>Фондовіддача</t>
  </si>
  <si>
    <t>Дерій С.В.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</si>
  <si>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орендна плата</t>
    </r>
  </si>
  <si>
    <t>м.Біла Церква, вул. Карбишева,63</t>
  </si>
  <si>
    <t>6-25-75</t>
  </si>
  <si>
    <t xml:space="preserve">                                                                                                    КП "Аптека №181"______________________________________________________________________________________________________</t>
  </si>
  <si>
    <t>до фінансового звіту за півріччя 2019року</t>
  </si>
  <si>
    <t>План минулого року IIкв. 2018 р.</t>
  </si>
  <si>
    <t>Плановий  2019 рік, усього</t>
  </si>
  <si>
    <t>Роздрібна торгівля фармацевтичними товарами в спеціалізованих магазинах</t>
  </si>
  <si>
    <t>-</t>
  </si>
  <si>
    <t xml:space="preserve">Інформація про претензійно-позовну роботу комунального підприємства " Аптека №181" </t>
  </si>
  <si>
    <t>Лондіна Г.Л.</t>
  </si>
  <si>
    <t>ЗВІТ      КП "Аптека №181"</t>
  </si>
  <si>
    <t>Дерій Сергій Вікторович</t>
  </si>
  <si>
    <r>
      <t xml:space="preserve">станом на 01  жовтня   2019 р.     </t>
    </r>
    <r>
      <rPr>
        <sz val="8"/>
        <rFont val="Arial"/>
        <family val="2"/>
        <charset val="204"/>
      </rPr>
      <t>(складається на останню звітну дату)</t>
    </r>
  </si>
  <si>
    <t>за   9 м-ців 2019 року</t>
  </si>
  <si>
    <t>минулий рік (9 м-ців 2018)</t>
  </si>
  <si>
    <t>поточний рік (9 м-ців2019)</t>
  </si>
  <si>
    <t>Звітний період (3 кв. 2019року))</t>
  </si>
  <si>
    <t>поточний рік (9 м-ців 2019)</t>
  </si>
  <si>
    <t>Факт звітного періоду 3 кв. 2019 р.</t>
  </si>
  <si>
    <t>Факт минулого року 3 кв 2018р.</t>
  </si>
  <si>
    <t>План звітного періоду 3 кв. 2019 р.</t>
  </si>
  <si>
    <t xml:space="preserve">Сума дебіторської заборгованості  27,3 тис. грн </t>
  </si>
  <si>
    <t xml:space="preserve">Сума кредиторської заборгованості 38,0 тис. грн 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</si>
  <si>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</si>
  <si>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Модернизація компютерів, заміна окреміх застарілих компонентів на більш сучасні</t>
  </si>
  <si>
    <t>Керівник    Завідувач</t>
  </si>
  <si>
    <t>9 м-ців 2019р.</t>
  </si>
  <si>
    <t>Плановий  2019ррік</t>
  </si>
  <si>
    <t>Звітний період  9 м-ців 2019р.</t>
  </si>
  <si>
    <t>Підприємство   Аптека № 181</t>
  </si>
</sst>
</file>

<file path=xl/styles.xml><?xml version="1.0" encoding="utf-8"?>
<styleSheet xmlns="http://schemas.openxmlformats.org/spreadsheetml/2006/main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87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0" fontId="93" fillId="0" borderId="13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 vertical="center" wrapText="1"/>
    </xf>
    <xf numFmtId="0" fontId="5" fillId="32" borderId="0" xfId="245" applyFont="1" applyFill="1" applyBorder="1" applyAlignment="1">
      <alignment vertical="center"/>
    </xf>
    <xf numFmtId="0" fontId="5" fillId="32" borderId="0" xfId="0" applyFont="1" applyFill="1" applyAlignment="1">
      <alignment vertical="center"/>
    </xf>
    <xf numFmtId="0" fontId="94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173" fontId="93" fillId="0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H57"/>
  <sheetViews>
    <sheetView tabSelected="1" topLeftCell="A40" zoomScale="115" zoomScaleNormal="115" zoomScaleSheetLayoutView="75" workbookViewId="0">
      <selection activeCell="D11" sqref="D11:F11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44"/>
      <c r="B1" s="344"/>
      <c r="C1" s="2"/>
      <c r="D1" s="2"/>
      <c r="E1" s="2"/>
      <c r="F1" s="2"/>
      <c r="G1" s="2"/>
      <c r="H1" s="2"/>
    </row>
    <row r="2" spans="1:8" ht="30" customHeight="1">
      <c r="A2" s="339" t="s">
        <v>518</v>
      </c>
      <c r="B2" s="339"/>
      <c r="C2" s="339"/>
      <c r="D2" s="339"/>
      <c r="E2" s="339"/>
      <c r="F2" s="339"/>
      <c r="G2" s="339"/>
      <c r="H2" s="339"/>
    </row>
    <row r="3" spans="1:8" ht="24.75" customHeight="1">
      <c r="A3" s="339" t="s">
        <v>172</v>
      </c>
      <c r="B3" s="339"/>
      <c r="C3" s="339"/>
      <c r="D3" s="339"/>
      <c r="E3" s="339"/>
      <c r="F3" s="339"/>
      <c r="G3" s="339"/>
      <c r="H3" s="339"/>
    </row>
    <row r="4" spans="1:8" ht="18.75">
      <c r="A4" s="339" t="s">
        <v>521</v>
      </c>
      <c r="B4" s="339"/>
      <c r="C4" s="339"/>
      <c r="D4" s="339"/>
      <c r="E4" s="339"/>
      <c r="F4" s="339"/>
      <c r="G4" s="339"/>
      <c r="H4" s="339"/>
    </row>
    <row r="5" spans="1:8" ht="15">
      <c r="A5" s="338" t="s">
        <v>297</v>
      </c>
      <c r="B5" s="338"/>
      <c r="C5" s="338"/>
      <c r="D5" s="338"/>
      <c r="E5" s="338"/>
      <c r="F5" s="338"/>
      <c r="G5" s="338"/>
      <c r="H5" s="338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39" t="s">
        <v>150</v>
      </c>
      <c r="B7" s="339"/>
      <c r="C7" s="339"/>
      <c r="D7" s="339"/>
      <c r="E7" s="339"/>
      <c r="F7" s="339"/>
      <c r="G7" s="339"/>
      <c r="H7" s="339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40" t="s">
        <v>205</v>
      </c>
      <c r="B9" s="341" t="s">
        <v>15</v>
      </c>
      <c r="C9" s="343" t="s">
        <v>493</v>
      </c>
      <c r="D9" s="343"/>
      <c r="E9" s="342" t="s">
        <v>524</v>
      </c>
      <c r="F9" s="342"/>
      <c r="G9" s="342"/>
      <c r="H9" s="342"/>
    </row>
    <row r="10" spans="1:8" ht="75" customHeight="1">
      <c r="A10" s="340"/>
      <c r="B10" s="341"/>
      <c r="C10" s="288" t="s">
        <v>522</v>
      </c>
      <c r="D10" s="6" t="s">
        <v>525</v>
      </c>
      <c r="E10" s="47" t="s">
        <v>189</v>
      </c>
      <c r="F10" s="47" t="s">
        <v>178</v>
      </c>
      <c r="G10" s="47" t="s">
        <v>200</v>
      </c>
      <c r="H10" s="47" t="s">
        <v>201</v>
      </c>
    </row>
    <row r="11" spans="1:8" ht="14.25" customHeight="1">
      <c r="A11" s="92">
        <v>1</v>
      </c>
      <c r="B11" s="90">
        <v>2</v>
      </c>
      <c r="C11" s="92">
        <v>3</v>
      </c>
      <c r="D11" s="323">
        <v>4</v>
      </c>
      <c r="E11" s="323">
        <v>5</v>
      </c>
      <c r="F11" s="319">
        <v>6</v>
      </c>
      <c r="G11" s="92">
        <v>7</v>
      </c>
      <c r="H11" s="90">
        <v>8</v>
      </c>
    </row>
    <row r="12" spans="1:8" ht="34.5" customHeight="1">
      <c r="A12" s="345" t="s">
        <v>83</v>
      </c>
      <c r="B12" s="345"/>
      <c r="C12" s="345"/>
      <c r="D12" s="345"/>
      <c r="E12" s="345"/>
      <c r="F12" s="345"/>
      <c r="G12" s="345"/>
      <c r="H12" s="345"/>
    </row>
    <row r="13" spans="1:8" ht="46.5" customHeight="1">
      <c r="A13" s="59" t="s">
        <v>151</v>
      </c>
      <c r="B13" s="90">
        <f>'1. Фін результат'!B7</f>
        <v>1000</v>
      </c>
      <c r="C13" s="86">
        <f>'1. Фін результат'!C7</f>
        <v>8652.7000000000007</v>
      </c>
      <c r="D13" s="86">
        <f>'1. Фін результат'!D7</f>
        <v>9503.7999999999993</v>
      </c>
      <c r="E13" s="86">
        <f>'1. Фін результат'!E7</f>
        <v>3007</v>
      </c>
      <c r="F13" s="86">
        <f>'1. Фін результат'!F7</f>
        <v>3155</v>
      </c>
      <c r="G13" s="86">
        <f>F13-E13</f>
        <v>148</v>
      </c>
      <c r="H13" s="87">
        <f t="shared" ref="H13:H25" si="0">F13/E13*100</f>
        <v>104.92184901895575</v>
      </c>
    </row>
    <row r="14" spans="1:8" ht="40.5" customHeight="1">
      <c r="A14" s="59" t="s">
        <v>131</v>
      </c>
      <c r="B14" s="90">
        <f>'1. Фін результат'!B8</f>
        <v>1010</v>
      </c>
      <c r="C14" s="86">
        <f>'1. Фін результат'!C8</f>
        <v>-8585.1999999999989</v>
      </c>
      <c r="D14" s="86">
        <f>'1. Фін результат'!D8</f>
        <v>-8238</v>
      </c>
      <c r="E14" s="86">
        <f>'1. Фін результат'!E8</f>
        <v>-2566</v>
      </c>
      <c r="F14" s="86">
        <f>'1. Фін результат'!F8</f>
        <v>-2740</v>
      </c>
      <c r="G14" s="86">
        <f t="shared" ref="G14:G25" si="1">F14-E14</f>
        <v>-174</v>
      </c>
      <c r="H14" s="87">
        <f t="shared" si="0"/>
        <v>106.78098207326579</v>
      </c>
    </row>
    <row r="15" spans="1:8" ht="32.25" customHeight="1">
      <c r="A15" s="60" t="s">
        <v>190</v>
      </c>
      <c r="B15" s="90">
        <f>'1. Фін результат'!B17</f>
        <v>1020</v>
      </c>
      <c r="C15" s="226">
        <f>'1. Фін результат'!C17</f>
        <v>67.500000000001819</v>
      </c>
      <c r="D15" s="226">
        <f>'1. Фін результат'!D17</f>
        <v>1265.7999999999993</v>
      </c>
      <c r="E15" s="226">
        <f>'1. Фін результат'!E17</f>
        <v>441</v>
      </c>
      <c r="F15" s="226">
        <f>'1. Фін результат'!F17</f>
        <v>415</v>
      </c>
      <c r="G15" s="226">
        <f t="shared" si="1"/>
        <v>-26</v>
      </c>
      <c r="H15" s="87">
        <f t="shared" si="0"/>
        <v>94.104308390022666</v>
      </c>
    </row>
    <row r="16" spans="1:8" ht="27.75" customHeight="1">
      <c r="A16" s="59" t="s">
        <v>108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0</v>
      </c>
      <c r="E16" s="86">
        <f>'1. Фін результат'!E21</f>
        <v>0</v>
      </c>
      <c r="F16" s="86">
        <f>'1. Фін результат'!F21</f>
        <v>0</v>
      </c>
      <c r="G16" s="86">
        <f t="shared" si="1"/>
        <v>0</v>
      </c>
      <c r="H16" s="87" t="e">
        <f t="shared" si="0"/>
        <v>#DIV/0!</v>
      </c>
    </row>
    <row r="17" spans="1:8" ht="25.5" customHeight="1">
      <c r="A17" s="59" t="s">
        <v>105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-1147</v>
      </c>
      <c r="E17" s="86">
        <f>'1. Фін результат'!E44</f>
        <v>-415</v>
      </c>
      <c r="F17" s="86">
        <f>'1. Фін результат'!F44</f>
        <v>-387.5</v>
      </c>
      <c r="G17" s="86">
        <f t="shared" si="1"/>
        <v>27.5</v>
      </c>
      <c r="H17" s="87">
        <f t="shared" si="0"/>
        <v>93.373493975903614</v>
      </c>
    </row>
    <row r="18" spans="1:8" ht="26.25" customHeight="1">
      <c r="A18" s="59" t="s">
        <v>109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0</v>
      </c>
      <c r="G18" s="86">
        <f t="shared" si="1"/>
        <v>0</v>
      </c>
      <c r="H18" s="87" t="e">
        <f t="shared" si="0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226">
        <f>'1. Фін результат'!C58</f>
        <v>67.500000000001819</v>
      </c>
      <c r="D19" s="226">
        <f>'1. Фін результат'!D58</f>
        <v>118.79999999999927</v>
      </c>
      <c r="E19" s="226">
        <f>'1. Фін результат'!E58</f>
        <v>26</v>
      </c>
      <c r="F19" s="226">
        <f>'1. Фін результат'!F58</f>
        <v>27.5</v>
      </c>
      <c r="G19" s="226">
        <f t="shared" si="1"/>
        <v>1.5</v>
      </c>
      <c r="H19" s="87">
        <f t="shared" si="0"/>
        <v>105.76923076923077</v>
      </c>
    </row>
    <row r="20" spans="1:8" ht="43.5" customHeight="1">
      <c r="A20" s="62" t="s">
        <v>110</v>
      </c>
      <c r="B20" s="90">
        <f>'1. Фін результат'!B76</f>
        <v>1310</v>
      </c>
      <c r="C20" s="86">
        <f>'1. Фін результат'!C76</f>
        <v>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1"/>
        <v>0</v>
      </c>
      <c r="H20" s="87" t="e">
        <f t="shared" si="0"/>
        <v>#DIV/0!</v>
      </c>
    </row>
    <row r="21" spans="1:8" ht="30.75" customHeight="1">
      <c r="A21" s="59" t="s">
        <v>168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>
        <f>'1. Фін результат'!F77</f>
        <v>0</v>
      </c>
      <c r="G21" s="86">
        <f t="shared" si="1"/>
        <v>0</v>
      </c>
      <c r="H21" s="87" t="e">
        <f t="shared" si="0"/>
        <v>#DIV/0!</v>
      </c>
    </row>
    <row r="22" spans="1:8" ht="29.25" customHeight="1">
      <c r="A22" s="61" t="s">
        <v>82</v>
      </c>
      <c r="B22" s="90">
        <f>'1. Фін результат'!B67</f>
        <v>1170</v>
      </c>
      <c r="C22" s="226">
        <f>'1. Фін результат'!C67</f>
        <v>67.500000000001819</v>
      </c>
      <c r="D22" s="226">
        <f>'1. Фін результат'!D67</f>
        <v>118.79999999999927</v>
      </c>
      <c r="E22" s="226">
        <f>'1. Фін результат'!E67</f>
        <v>26</v>
      </c>
      <c r="F22" s="226">
        <f>'1. Фін результат'!F67</f>
        <v>27.5</v>
      </c>
      <c r="G22" s="226">
        <f t="shared" si="1"/>
        <v>1.5</v>
      </c>
      <c r="H22" s="87">
        <f t="shared" si="0"/>
        <v>105.76923076923077</v>
      </c>
    </row>
    <row r="23" spans="1:8" ht="31.5" customHeight="1">
      <c r="A23" s="7" t="s">
        <v>106</v>
      </c>
      <c r="B23" s="90">
        <f>'1. Фін результат'!B68</f>
        <v>1180</v>
      </c>
      <c r="C23" s="86">
        <f>'1. Фін результат'!C68</f>
        <v>-12.2</v>
      </c>
      <c r="D23" s="86">
        <f>'1. Фін результат'!D68</f>
        <v>-22</v>
      </c>
      <c r="E23" s="86">
        <f>'1. Фін результат'!E68</f>
        <v>-4</v>
      </c>
      <c r="F23" s="86">
        <f>'1. Фін результат'!F68</f>
        <v>-5</v>
      </c>
      <c r="G23" s="86">
        <f t="shared" si="1"/>
        <v>-1</v>
      </c>
      <c r="H23" s="87">
        <f t="shared" si="0"/>
        <v>125</v>
      </c>
    </row>
    <row r="24" spans="1:8" ht="30.75" customHeight="1">
      <c r="A24" s="9" t="s">
        <v>165</v>
      </c>
      <c r="B24" s="90">
        <f>'1. Фін результат'!B70</f>
        <v>1200</v>
      </c>
      <c r="C24" s="226">
        <f>'1. Фін результат'!C70</f>
        <v>55.300000000001816</v>
      </c>
      <c r="D24" s="226">
        <f>'1. Фін результат'!D70</f>
        <v>96.799999999999272</v>
      </c>
      <c r="E24" s="226">
        <f>'1. Фін результат'!E70</f>
        <v>22</v>
      </c>
      <c r="F24" s="226">
        <f>'1. Фін результат'!F70</f>
        <v>22.5</v>
      </c>
      <c r="G24" s="226">
        <f t="shared" si="1"/>
        <v>0.5</v>
      </c>
      <c r="H24" s="87">
        <f t="shared" si="0"/>
        <v>102.27272727272727</v>
      </c>
    </row>
    <row r="25" spans="1:8" ht="30.75" customHeight="1">
      <c r="A25" s="62" t="s">
        <v>166</v>
      </c>
      <c r="B25" s="90">
        <v>5010</v>
      </c>
      <c r="C25" s="86" t="e">
        <f>' V. Коефіцієнти'!#REF!</f>
        <v>#REF!</v>
      </c>
      <c r="D25" s="86">
        <f>' V. Коефіцієнти'!E8</f>
        <v>1.0185399524400691E-2</v>
      </c>
      <c r="E25" s="86">
        <f>' V. Коефіцієнти'!G8</f>
        <v>7.1315372424722665E-3</v>
      </c>
      <c r="F25" s="86">
        <f>' V. Коефіцієнти'!H8</f>
        <v>-1.8472481273225632E-4</v>
      </c>
      <c r="G25" s="86">
        <f t="shared" si="1"/>
        <v>-7.3162620552045228E-3</v>
      </c>
      <c r="H25" s="87">
        <f t="shared" si="0"/>
        <v>-2.5902523740900829</v>
      </c>
    </row>
    <row r="26" spans="1:8" ht="0.75" hidden="1" customHeight="1">
      <c r="A26" s="74"/>
      <c r="B26" s="75"/>
      <c r="C26" s="76"/>
      <c r="D26" s="76"/>
      <c r="E26" s="76"/>
      <c r="F26" s="336" t="s">
        <v>173</v>
      </c>
      <c r="G26" s="336"/>
      <c r="H26" s="337"/>
    </row>
    <row r="27" spans="1:8" ht="30" customHeight="1">
      <c r="A27" s="332" t="s">
        <v>119</v>
      </c>
      <c r="B27" s="333"/>
      <c r="C27" s="333"/>
      <c r="D27" s="333"/>
      <c r="E27" s="333"/>
      <c r="F27" s="333"/>
      <c r="G27" s="333"/>
      <c r="H27" s="334"/>
    </row>
    <row r="28" spans="1:8" ht="39.75" customHeight="1">
      <c r="A28" s="62" t="s">
        <v>191</v>
      </c>
      <c r="B28" s="90">
        <f>'ІІ. Розр. з бюджетом'!B16</f>
        <v>2100</v>
      </c>
      <c r="C28" s="86">
        <v>-8</v>
      </c>
      <c r="D28" s="86">
        <f>'ІІ. Розр. з бюджетом'!D16</f>
        <v>-15</v>
      </c>
      <c r="E28" s="86">
        <f>'ІІ. Розр. з бюджетом'!E16</f>
        <v>0</v>
      </c>
      <c r="F28" s="86">
        <f>'ІІ. Розр. з бюджетом'!F16</f>
        <v>-4</v>
      </c>
      <c r="G28" s="86">
        <f t="shared" ref="G28:G33" si="2">F28-E28</f>
        <v>-4</v>
      </c>
      <c r="H28" s="87" t="e">
        <f t="shared" ref="H28:H33" si="3">F28/E28*100</f>
        <v>#DIV/0!</v>
      </c>
    </row>
    <row r="29" spans="1:8" ht="31.5" customHeight="1">
      <c r="A29" s="36" t="s">
        <v>118</v>
      </c>
      <c r="B29" s="90">
        <f>'ІІ. Розр. з бюджетом'!B17</f>
        <v>2110</v>
      </c>
      <c r="C29" s="86">
        <v>-12</v>
      </c>
      <c r="D29" s="86">
        <f>'ІІ. Розр. з бюджетом'!D17</f>
        <v>-22</v>
      </c>
      <c r="E29" s="86">
        <f>'ІІ. Розр. з бюджетом'!E17</f>
        <v>-7</v>
      </c>
      <c r="F29" s="86">
        <f>'ІІ. Розр. з бюджетом'!F17</f>
        <v>-5</v>
      </c>
      <c r="G29" s="86">
        <f t="shared" si="2"/>
        <v>2</v>
      </c>
      <c r="H29" s="87">
        <f t="shared" si="3"/>
        <v>71.428571428571431</v>
      </c>
    </row>
    <row r="30" spans="1:8" ht="46.5" customHeight="1">
      <c r="A30" s="36" t="s">
        <v>276</v>
      </c>
      <c r="B30" s="90" t="s">
        <v>230</v>
      </c>
      <c r="C30" s="86">
        <v>-111</v>
      </c>
      <c r="D30" s="86">
        <f>SUM('ІІ. Розр. з бюджетом'!D18,'ІІ. Розр. з бюджетом'!D19)</f>
        <v>-103</v>
      </c>
      <c r="E30" s="86">
        <f>SUM('ІІ. Розр. з бюджетом'!E18,'ІІ. Розр. з бюджетом'!E19)</f>
        <v>-38</v>
      </c>
      <c r="F30" s="86">
        <f>SUM('ІІ. Розр. з бюджетом'!F18,'ІІ. Розр. з бюджетом'!F19)</f>
        <v>-31</v>
      </c>
      <c r="G30" s="86">
        <f t="shared" si="2"/>
        <v>7</v>
      </c>
      <c r="H30" s="87">
        <f t="shared" si="3"/>
        <v>81.578947368421055</v>
      </c>
    </row>
    <row r="31" spans="1:8" ht="53.25" customHeight="1">
      <c r="A31" s="62" t="s">
        <v>258</v>
      </c>
      <c r="B31" s="90">
        <f>'ІІ. Розр. з бюджетом'!B20</f>
        <v>2140</v>
      </c>
      <c r="C31" s="86">
        <v>-144</v>
      </c>
      <c r="D31" s="86">
        <f>'ІІ. Розр. з бюджетом'!D20</f>
        <v>-154</v>
      </c>
      <c r="E31" s="86">
        <f>'ІІ. Розр. з бюджетом'!E20</f>
        <v>-64</v>
      </c>
      <c r="F31" s="86">
        <f>'ІІ. Розр. з бюджетом'!F20</f>
        <v>-53</v>
      </c>
      <c r="G31" s="86">
        <f t="shared" si="2"/>
        <v>11</v>
      </c>
      <c r="H31" s="87">
        <f t="shared" si="3"/>
        <v>82.8125</v>
      </c>
    </row>
    <row r="32" spans="1:8" ht="39" customHeight="1">
      <c r="A32" s="62" t="s">
        <v>74</v>
      </c>
      <c r="B32" s="90">
        <f>'ІІ. Розр. з бюджетом'!B30</f>
        <v>2150</v>
      </c>
      <c r="C32" s="86">
        <v>-154</v>
      </c>
      <c r="D32" s="86">
        <f>'ІІ. Розр. з бюджетом'!D30</f>
        <v>-155</v>
      </c>
      <c r="E32" s="86">
        <f>'ІІ. Розр. з бюджетом'!E30</f>
        <v>-58</v>
      </c>
      <c r="F32" s="86">
        <f>'ІІ. Розр. з бюджетом'!F30</f>
        <v>-55</v>
      </c>
      <c r="G32" s="86">
        <f t="shared" si="2"/>
        <v>3</v>
      </c>
      <c r="H32" s="87">
        <f t="shared" si="3"/>
        <v>94.827586206896555</v>
      </c>
    </row>
    <row r="33" spans="1:8" ht="30" customHeight="1">
      <c r="A33" s="61" t="s">
        <v>192</v>
      </c>
      <c r="B33" s="90">
        <f>'ІІ. Розр. з бюджетом'!B31</f>
        <v>2200</v>
      </c>
      <c r="C33" s="226">
        <v>-429</v>
      </c>
      <c r="D33" s="226">
        <f>'ІІ. Розр. з бюджетом'!D31</f>
        <v>-449</v>
      </c>
      <c r="E33" s="226">
        <f>'ІІ. Розр. з бюджетом'!E31</f>
        <v>-167</v>
      </c>
      <c r="F33" s="226">
        <f>'ІІ. Розр. з бюджетом'!F31</f>
        <v>-148</v>
      </c>
      <c r="G33" s="226">
        <f t="shared" si="2"/>
        <v>19</v>
      </c>
      <c r="H33" s="87">
        <f t="shared" si="3"/>
        <v>88.622754491017957</v>
      </c>
    </row>
    <row r="34" spans="1:8" ht="33" customHeight="1">
      <c r="A34" s="332" t="s">
        <v>117</v>
      </c>
      <c r="B34" s="333"/>
      <c r="C34" s="333"/>
      <c r="D34" s="333"/>
      <c r="E34" s="333"/>
      <c r="F34" s="333"/>
      <c r="G34" s="333"/>
      <c r="H34" s="334"/>
    </row>
    <row r="35" spans="1:8" ht="33.75" customHeight="1">
      <c r="A35" s="7" t="s">
        <v>111</v>
      </c>
      <c r="B35" s="92">
        <v>3600</v>
      </c>
      <c r="C35" s="86">
        <f>'ІІІ. Рух грош. коштів'!C70</f>
        <v>141</v>
      </c>
      <c r="D35" s="86">
        <f>'ІІІ. Рух грош. коштів'!D70</f>
        <v>114</v>
      </c>
      <c r="E35" s="86">
        <f>'ІІІ. Рух грош. коштів'!E70</f>
        <v>119</v>
      </c>
      <c r="F35" s="86">
        <f>'ІІІ. Рух грош. коштів'!F70</f>
        <v>190</v>
      </c>
      <c r="G35" s="86">
        <f>'[36]ІІІ. Рух грош. коштів'!F60</f>
        <v>0</v>
      </c>
      <c r="H35" s="87">
        <f>F35/E35*100</f>
        <v>159.66386554621849</v>
      </c>
    </row>
    <row r="36" spans="1:8" ht="27.75" customHeight="1">
      <c r="A36" s="7" t="s">
        <v>389</v>
      </c>
      <c r="B36" s="92">
        <v>3620</v>
      </c>
      <c r="C36" s="86">
        <f>'ІІІ. Рух грош. коштів'!C72</f>
        <v>106</v>
      </c>
      <c r="D36" s="86">
        <f>'ІІІ. Рух грош. коштів'!D72</f>
        <v>98</v>
      </c>
      <c r="E36" s="86">
        <f>'ІІІ. Рух грош. коштів'!E72</f>
        <v>60</v>
      </c>
      <c r="F36" s="86">
        <f>'ІІІ. Рух грош. коштів'!F72</f>
        <v>98</v>
      </c>
      <c r="G36" s="86">
        <f>'[36]ІІІ. Рух грош. коштів'!F62</f>
        <v>0</v>
      </c>
      <c r="H36" s="87">
        <f>F36/E36*100</f>
        <v>163.33333333333334</v>
      </c>
    </row>
    <row r="37" spans="1:8" ht="30.75" customHeight="1">
      <c r="A37" s="9" t="s">
        <v>30</v>
      </c>
      <c r="B37" s="92">
        <v>3630</v>
      </c>
      <c r="C37" s="226">
        <f>'ІІІ. Рух грош. коштів'!C73</f>
        <v>-35</v>
      </c>
      <c r="D37" s="226">
        <f>'ІІІ. Рух грош. коштів'!D73</f>
        <v>-16</v>
      </c>
      <c r="E37" s="226">
        <f>'ІІІ. Рух грош. коштів'!E73</f>
        <v>-59</v>
      </c>
      <c r="F37" s="226">
        <f>'ІІІ. Рух грош. коштів'!F73</f>
        <v>-92</v>
      </c>
      <c r="G37" s="226">
        <f>'[36]ІІІ. Рух грош. коштів'!F63</f>
        <v>0</v>
      </c>
      <c r="H37" s="87">
        <f>F37/E37*100</f>
        <v>155.93220338983051</v>
      </c>
    </row>
    <row r="38" spans="1:8" ht="33" customHeight="1">
      <c r="A38" s="329" t="s">
        <v>156</v>
      </c>
      <c r="B38" s="330"/>
      <c r="C38" s="330"/>
      <c r="D38" s="330"/>
      <c r="E38" s="330"/>
      <c r="F38" s="330"/>
      <c r="G38" s="330"/>
      <c r="H38" s="330"/>
    </row>
    <row r="39" spans="1:8" ht="27.75" customHeight="1">
      <c r="A39" s="62" t="s">
        <v>155</v>
      </c>
      <c r="B39" s="92">
        <f>'IV. Кап. інвестиції'!B8</f>
        <v>4000</v>
      </c>
      <c r="C39" s="86" t="e">
        <f>'IV. Кап. інвестиції'!C8</f>
        <v>#NAME?</v>
      </c>
      <c r="D39" s="86">
        <f>'IV. Кап. інвестиції'!D8</f>
        <v>14.7</v>
      </c>
      <c r="E39" s="86">
        <f>'IV. Кап. інвестиції'!E8</f>
        <v>4</v>
      </c>
      <c r="F39" s="86">
        <f>'IV. Кап. інвестиції'!F8</f>
        <v>14.7</v>
      </c>
      <c r="G39" s="86">
        <f>F39-E39</f>
        <v>10.7</v>
      </c>
      <c r="H39" s="87">
        <f>F39/E39*100</f>
        <v>367.5</v>
      </c>
    </row>
    <row r="40" spans="1:8" ht="27" customHeight="1">
      <c r="A40" s="331" t="s">
        <v>159</v>
      </c>
      <c r="B40" s="331"/>
      <c r="C40" s="331"/>
      <c r="D40" s="331"/>
      <c r="E40" s="331"/>
      <c r="F40" s="331"/>
      <c r="G40" s="331"/>
      <c r="H40" s="331"/>
    </row>
    <row r="41" spans="1:8" ht="26.25" customHeight="1">
      <c r="A41" s="62" t="s">
        <v>129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167</v>
      </c>
      <c r="B42" s="92">
        <v>5100</v>
      </c>
      <c r="C42" s="86">
        <f>' V. Коефіцієнти'!D10</f>
        <v>5.877952755905512</v>
      </c>
      <c r="D42" s="86">
        <f>' V. Коефіцієнти'!E10</f>
        <v>8.4494949494949498</v>
      </c>
      <c r="E42" s="86" t="e">
        <f>' V. Коефіцієнти'!F10</f>
        <v>#DIV/0!</v>
      </c>
      <c r="F42" s="86">
        <f>' V. Коефіцієнти'!G10</f>
        <v>8.4494949494949498</v>
      </c>
      <c r="G42" s="86" t="e">
        <f>F42-E42</f>
        <v>#DIV/0!</v>
      </c>
      <c r="H42" s="87" t="e">
        <f>F42/E42*100</f>
        <v>#DIV/0!</v>
      </c>
    </row>
    <row r="43" spans="1:8" ht="26.25" customHeight="1">
      <c r="A43" s="227" t="s">
        <v>388</v>
      </c>
      <c r="B43" s="156">
        <v>5120</v>
      </c>
      <c r="C43" s="86">
        <f>' V. Коефіцієнти'!D12</f>
        <v>0</v>
      </c>
      <c r="D43" s="86">
        <f>' V. Коефіцієнти'!E12</f>
        <v>0</v>
      </c>
      <c r="E43" s="86">
        <f>' V. Коефіцієнти'!F12</f>
        <v>0</v>
      </c>
      <c r="F43" s="86">
        <f>' V. Коефіцієнти'!G12</f>
        <v>0</v>
      </c>
      <c r="G43" s="86">
        <f>F43-E43</f>
        <v>0</v>
      </c>
      <c r="H43" s="87" t="e">
        <f>F43/E43*100</f>
        <v>#DIV/0!</v>
      </c>
    </row>
    <row r="44" spans="1:8" ht="31.5" customHeight="1">
      <c r="A44" s="332" t="s">
        <v>158</v>
      </c>
      <c r="B44" s="333"/>
      <c r="C44" s="333"/>
      <c r="D44" s="333"/>
      <c r="E44" s="333"/>
      <c r="F44" s="333"/>
      <c r="G44" s="333"/>
      <c r="H44" s="334"/>
    </row>
    <row r="45" spans="1:8" ht="31.5" customHeight="1">
      <c r="A45" s="62" t="s">
        <v>112</v>
      </c>
      <c r="B45" s="92">
        <v>6000</v>
      </c>
      <c r="C45" s="82">
        <v>63.7</v>
      </c>
      <c r="D45" s="82">
        <v>58.5</v>
      </c>
      <c r="E45" s="82"/>
      <c r="F45" s="82">
        <v>58.5</v>
      </c>
      <c r="G45" s="86">
        <f t="shared" ref="G45:G54" si="4">F45-E45</f>
        <v>58.5</v>
      </c>
      <c r="H45" s="87" t="e">
        <f>F45/E45*100</f>
        <v>#DIV/0!</v>
      </c>
    </row>
    <row r="46" spans="1:8" ht="26.25" customHeight="1">
      <c r="A46" s="62" t="s">
        <v>113</v>
      </c>
      <c r="B46" s="92">
        <v>6010</v>
      </c>
      <c r="C46" s="82">
        <v>809.8</v>
      </c>
      <c r="D46" s="82">
        <v>877</v>
      </c>
      <c r="E46" s="82"/>
      <c r="F46" s="82">
        <v>877</v>
      </c>
      <c r="G46" s="86">
        <f t="shared" si="4"/>
        <v>877</v>
      </c>
      <c r="H46" s="87" t="e">
        <f t="shared" ref="H46:H54" si="5">F46/E46*100</f>
        <v>#DIV/0!</v>
      </c>
    </row>
    <row r="47" spans="1:8" ht="20.25" customHeight="1">
      <c r="A47" s="93" t="s">
        <v>195</v>
      </c>
      <c r="B47" s="92">
        <v>6020</v>
      </c>
      <c r="C47" s="105">
        <v>105.7</v>
      </c>
      <c r="D47" s="105">
        <v>94.7</v>
      </c>
      <c r="E47" s="105"/>
      <c r="F47" s="105">
        <v>94.7</v>
      </c>
      <c r="G47" s="106">
        <f t="shared" si="4"/>
        <v>94.7</v>
      </c>
      <c r="H47" s="87" t="e">
        <f t="shared" si="5"/>
        <v>#DIV/0!</v>
      </c>
    </row>
    <row r="48" spans="1:8" ht="27.75" customHeight="1">
      <c r="A48" s="61" t="s">
        <v>193</v>
      </c>
      <c r="B48" s="92">
        <v>6030</v>
      </c>
      <c r="C48" s="228">
        <v>874</v>
      </c>
      <c r="D48" s="228">
        <v>936</v>
      </c>
      <c r="E48" s="228"/>
      <c r="F48" s="228">
        <v>936</v>
      </c>
      <c r="G48" s="226">
        <f t="shared" si="4"/>
        <v>936</v>
      </c>
      <c r="H48" s="87" t="e">
        <f t="shared" si="5"/>
        <v>#DIV/0!</v>
      </c>
    </row>
    <row r="49" spans="1:8" ht="24.75" customHeight="1">
      <c r="A49" s="62" t="s">
        <v>127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128</v>
      </c>
      <c r="B50" s="92">
        <v>6050</v>
      </c>
      <c r="C50" s="82">
        <v>127</v>
      </c>
      <c r="D50" s="82">
        <v>99</v>
      </c>
      <c r="E50" s="82"/>
      <c r="F50" s="82">
        <v>99</v>
      </c>
      <c r="G50" s="86">
        <f t="shared" si="4"/>
        <v>99</v>
      </c>
      <c r="H50" s="87" t="e">
        <f t="shared" si="5"/>
        <v>#DIV/0!</v>
      </c>
    </row>
    <row r="51" spans="1:8" ht="29.25" customHeight="1">
      <c r="A51" s="61" t="s">
        <v>194</v>
      </c>
      <c r="B51" s="92">
        <v>6060</v>
      </c>
      <c r="C51" s="226">
        <f>SUM(C49:C50)</f>
        <v>127</v>
      </c>
      <c r="D51" s="226">
        <f>SUM(D49:D50)</f>
        <v>99</v>
      </c>
      <c r="E51" s="226">
        <f>SUM(E49:E50)</f>
        <v>0</v>
      </c>
      <c r="F51" s="226">
        <f>SUM(F49:F50)</f>
        <v>99</v>
      </c>
      <c r="G51" s="226">
        <f t="shared" si="4"/>
        <v>99</v>
      </c>
      <c r="H51" s="87" t="e">
        <f t="shared" si="5"/>
        <v>#DIV/0!</v>
      </c>
    </row>
    <row r="52" spans="1:8" ht="27" customHeight="1">
      <c r="A52" s="62" t="s">
        <v>196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197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114</v>
      </c>
      <c r="B54" s="156">
        <v>6090</v>
      </c>
      <c r="C54" s="228">
        <v>746.5</v>
      </c>
      <c r="D54" s="228">
        <v>836.5</v>
      </c>
      <c r="E54" s="228"/>
      <c r="F54" s="228">
        <v>836.5</v>
      </c>
      <c r="G54" s="226">
        <f t="shared" si="4"/>
        <v>836.5</v>
      </c>
      <c r="H54" s="87" t="e">
        <f t="shared" si="5"/>
        <v>#DIV/0!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259</v>
      </c>
      <c r="B56" s="328" t="s">
        <v>277</v>
      </c>
      <c r="C56" s="328"/>
      <c r="D56" s="155"/>
      <c r="E56" s="96"/>
      <c r="F56" s="335" t="s">
        <v>506</v>
      </c>
      <c r="G56" s="335"/>
      <c r="H56" s="335"/>
    </row>
    <row r="57" spans="1:8" ht="15">
      <c r="A57" s="97" t="s">
        <v>69</v>
      </c>
      <c r="B57" s="98"/>
      <c r="C57" s="97" t="s">
        <v>70</v>
      </c>
      <c r="D57" s="97"/>
      <c r="E57" s="98"/>
      <c r="F57" s="327" t="s">
        <v>184</v>
      </c>
      <c r="G57" s="327"/>
      <c r="H57" s="327"/>
    </row>
  </sheetData>
  <mergeCells count="20">
    <mergeCell ref="A1:B1"/>
    <mergeCell ref="A2:H2"/>
    <mergeCell ref="A3:H3"/>
    <mergeCell ref="A4:H4"/>
    <mergeCell ref="A12:H12"/>
    <mergeCell ref="F26:H26"/>
    <mergeCell ref="A27:H27"/>
    <mergeCell ref="A34:H3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3"/>
  </sheetPr>
  <dimension ref="A1:G21"/>
  <sheetViews>
    <sheetView workbookViewId="0">
      <selection activeCell="H5" sqref="H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5"/>
      <c r="B1" s="255"/>
      <c r="C1" s="255"/>
      <c r="D1" s="255"/>
      <c r="E1" s="255"/>
      <c r="F1" s="564" t="s">
        <v>379</v>
      </c>
      <c r="G1" s="564"/>
    </row>
    <row r="2" spans="1:7" ht="48" customHeight="1">
      <c r="A2" s="565" t="s">
        <v>531</v>
      </c>
      <c r="B2" s="565"/>
      <c r="C2" s="565"/>
      <c r="D2" s="565"/>
      <c r="E2" s="565"/>
      <c r="F2" s="565"/>
      <c r="G2" s="565"/>
    </row>
    <row r="3" spans="1:7" ht="23.25" customHeight="1">
      <c r="A3" s="255"/>
      <c r="B3" s="255"/>
      <c r="C3" s="255"/>
      <c r="D3" s="255"/>
      <c r="E3" s="255"/>
      <c r="F3" s="255"/>
      <c r="G3" s="255" t="s">
        <v>302</v>
      </c>
    </row>
    <row r="4" spans="1:7" ht="18.75">
      <c r="A4" s="566" t="s">
        <v>303</v>
      </c>
      <c r="B4" s="568" t="s">
        <v>304</v>
      </c>
      <c r="C4" s="568"/>
      <c r="D4" s="568"/>
      <c r="E4" s="568"/>
      <c r="F4" s="568"/>
      <c r="G4" s="568"/>
    </row>
    <row r="5" spans="1:7" ht="44.25" customHeight="1">
      <c r="A5" s="567"/>
      <c r="B5" s="256">
        <v>2015</v>
      </c>
      <c r="C5" s="256">
        <v>2016</v>
      </c>
      <c r="D5" s="256">
        <v>2017</v>
      </c>
      <c r="E5" s="256">
        <v>2018</v>
      </c>
      <c r="F5" s="256" t="s">
        <v>534</v>
      </c>
      <c r="G5" s="256" t="s">
        <v>535</v>
      </c>
    </row>
    <row r="6" spans="1:7" ht="24" customHeight="1">
      <c r="A6" s="257" t="s">
        <v>305</v>
      </c>
      <c r="B6" s="256">
        <v>7891.9</v>
      </c>
      <c r="C6" s="256">
        <v>9565</v>
      </c>
      <c r="D6" s="256">
        <v>10785</v>
      </c>
      <c r="E6" s="256">
        <v>11890</v>
      </c>
      <c r="F6" s="256">
        <v>9503.7999999999993</v>
      </c>
      <c r="G6" s="256">
        <v>11909</v>
      </c>
    </row>
    <row r="7" spans="1:7" ht="27" customHeight="1">
      <c r="A7" s="257" t="s">
        <v>206</v>
      </c>
      <c r="B7" s="256">
        <v>7760.7</v>
      </c>
      <c r="C7" s="256">
        <v>9420</v>
      </c>
      <c r="D7" s="256">
        <v>10733</v>
      </c>
      <c r="E7" s="256">
        <v>11804.6</v>
      </c>
      <c r="F7" s="256">
        <v>9385.2999999999993</v>
      </c>
      <c r="G7" s="256">
        <v>11843</v>
      </c>
    </row>
    <row r="8" spans="1:7" ht="29.25" customHeight="1">
      <c r="A8" s="257" t="s">
        <v>306</v>
      </c>
      <c r="B8" s="256">
        <f t="shared" ref="B8:G8" si="0">B6-B7</f>
        <v>131.19999999999982</v>
      </c>
      <c r="C8" s="256">
        <f t="shared" si="0"/>
        <v>145</v>
      </c>
      <c r="D8" s="256">
        <f t="shared" si="0"/>
        <v>52</v>
      </c>
      <c r="E8" s="256">
        <f t="shared" si="0"/>
        <v>85.399999999999636</v>
      </c>
      <c r="F8" s="256">
        <f t="shared" si="0"/>
        <v>118.5</v>
      </c>
      <c r="G8" s="256">
        <f t="shared" si="0"/>
        <v>66</v>
      </c>
    </row>
    <row r="9" spans="1:7" ht="32.25" customHeight="1">
      <c r="A9" s="257" t="s">
        <v>307</v>
      </c>
      <c r="B9" s="256">
        <v>48</v>
      </c>
      <c r="C9" s="256">
        <v>47</v>
      </c>
      <c r="D9" s="256">
        <v>17</v>
      </c>
      <c r="E9" s="256">
        <v>26.1</v>
      </c>
      <c r="F9" s="256">
        <v>36</v>
      </c>
      <c r="G9" s="256">
        <v>20</v>
      </c>
    </row>
    <row r="10" spans="1:7" ht="47.25" customHeight="1">
      <c r="A10" s="257" t="s">
        <v>308</v>
      </c>
      <c r="B10" s="256"/>
      <c r="C10" s="256">
        <f>B10+C8-C9</f>
        <v>98</v>
      </c>
      <c r="D10" s="256">
        <f>C10+D8-D9</f>
        <v>133</v>
      </c>
      <c r="E10" s="256">
        <f>D10+E8-E9</f>
        <v>192.29999999999964</v>
      </c>
      <c r="F10" s="284">
        <f>E10+F8-F9</f>
        <v>274.79999999999961</v>
      </c>
      <c r="G10" s="284">
        <f>F10+G8-G9</f>
        <v>320.79999999999961</v>
      </c>
    </row>
    <row r="11" spans="1:7" ht="46.5" customHeight="1">
      <c r="A11" s="257" t="s">
        <v>350</v>
      </c>
      <c r="B11" s="256">
        <v>14.3</v>
      </c>
      <c r="C11" s="256">
        <v>19.5</v>
      </c>
      <c r="D11" s="256">
        <v>21.7</v>
      </c>
      <c r="E11" s="256">
        <v>21.7</v>
      </c>
      <c r="F11" s="258">
        <v>27.3</v>
      </c>
      <c r="G11" s="258">
        <v>30</v>
      </c>
    </row>
    <row r="12" spans="1:7" ht="43.5" customHeight="1">
      <c r="A12" s="257" t="s">
        <v>351</v>
      </c>
      <c r="B12" s="256">
        <v>32.6</v>
      </c>
      <c r="C12" s="256">
        <v>65.400000000000006</v>
      </c>
      <c r="D12" s="256">
        <v>111.1</v>
      </c>
      <c r="E12" s="256">
        <v>111.1</v>
      </c>
      <c r="F12" s="258">
        <v>38</v>
      </c>
      <c r="G12" s="258">
        <v>42</v>
      </c>
    </row>
    <row r="13" spans="1:7" ht="41.25" customHeight="1">
      <c r="A13" s="259" t="s">
        <v>352</v>
      </c>
      <c r="B13" s="256">
        <v>14</v>
      </c>
      <c r="C13" s="256">
        <v>14</v>
      </c>
      <c r="D13" s="256">
        <v>14</v>
      </c>
      <c r="E13" s="256">
        <v>13</v>
      </c>
      <c r="F13" s="256">
        <v>13</v>
      </c>
      <c r="G13" s="256">
        <v>13</v>
      </c>
    </row>
    <row r="14" spans="1:7" ht="33.75" customHeight="1">
      <c r="A14" s="260" t="s">
        <v>482</v>
      </c>
      <c r="B14" s="256">
        <v>14</v>
      </c>
      <c r="C14" s="256">
        <v>14</v>
      </c>
      <c r="D14" s="256">
        <v>14</v>
      </c>
      <c r="E14" s="256">
        <v>13</v>
      </c>
      <c r="F14" s="256">
        <v>13</v>
      </c>
      <c r="G14" s="256">
        <v>13</v>
      </c>
    </row>
    <row r="15" spans="1:7" ht="51" customHeight="1">
      <c r="A15" s="259" t="s">
        <v>353</v>
      </c>
      <c r="B15" s="256">
        <v>14</v>
      </c>
      <c r="C15" s="256">
        <v>14</v>
      </c>
      <c r="D15" s="256">
        <v>14</v>
      </c>
      <c r="E15" s="256">
        <v>13</v>
      </c>
      <c r="F15" s="256">
        <v>13</v>
      </c>
      <c r="G15" s="256">
        <v>13</v>
      </c>
    </row>
    <row r="16" spans="1:7" ht="35.25" customHeight="1">
      <c r="A16" s="563" t="s">
        <v>309</v>
      </c>
      <c r="B16" s="563"/>
      <c r="C16" s="563"/>
      <c r="D16" s="563"/>
      <c r="E16" s="563"/>
      <c r="F16" s="563"/>
      <c r="G16" s="563"/>
    </row>
    <row r="18" spans="1:5" ht="18.75">
      <c r="A18" s="281" t="s">
        <v>314</v>
      </c>
      <c r="E18" t="s">
        <v>506</v>
      </c>
    </row>
    <row r="19" spans="1:5" ht="18.75">
      <c r="A19" s="282"/>
    </row>
    <row r="20" spans="1:5" ht="18.75">
      <c r="A20" s="283" t="s">
        <v>315</v>
      </c>
      <c r="E20" t="s">
        <v>517</v>
      </c>
    </row>
    <row r="21" spans="1:5">
      <c r="A21" s="280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3"/>
  </sheetPr>
  <dimension ref="A1:O24"/>
  <sheetViews>
    <sheetView topLeftCell="C1" zoomScaleNormal="100" workbookViewId="0">
      <selection activeCell="I4" sqref="I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82" t="s">
        <v>384</v>
      </c>
      <c r="J1" s="582"/>
      <c r="K1" s="582"/>
      <c r="L1" s="582"/>
      <c r="M1" s="582"/>
    </row>
    <row r="2" spans="1:15" ht="55.5" customHeight="1">
      <c r="A2" s="583" t="s">
        <v>516</v>
      </c>
      <c r="B2" s="583"/>
      <c r="C2" s="583"/>
      <c r="D2" s="583"/>
      <c r="E2" s="583"/>
      <c r="F2" s="583"/>
      <c r="G2" s="583"/>
      <c r="H2" s="583"/>
      <c r="I2" s="583"/>
      <c r="J2" s="583"/>
      <c r="K2" s="583"/>
      <c r="L2" s="583"/>
      <c r="M2" s="583"/>
    </row>
    <row r="3" spans="1:15" ht="23.25" customHeight="1">
      <c r="A3" s="178"/>
      <c r="B3" s="584" t="s">
        <v>520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178"/>
    </row>
    <row r="4" spans="1:15" ht="22.5" customHeight="1">
      <c r="A4" s="178"/>
      <c r="B4" s="581" t="s">
        <v>530</v>
      </c>
      <c r="C4" s="581"/>
      <c r="D4" s="581"/>
      <c r="E4" s="581"/>
      <c r="F4" s="581"/>
      <c r="G4" s="581"/>
      <c r="H4" s="581"/>
      <c r="I4" s="184"/>
      <c r="J4" s="184"/>
      <c r="K4" s="184"/>
      <c r="L4" s="184"/>
      <c r="M4" s="178"/>
    </row>
    <row r="5" spans="1:15" ht="15">
      <c r="A5" s="178"/>
      <c r="B5" s="581" t="s">
        <v>529</v>
      </c>
      <c r="C5" s="581"/>
      <c r="D5" s="581"/>
      <c r="E5" s="581"/>
      <c r="F5" s="581"/>
      <c r="G5" s="581"/>
      <c r="H5" s="581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77" t="s">
        <v>325</v>
      </c>
      <c r="B7" s="578"/>
      <c r="C7" s="578"/>
      <c r="D7" s="578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302</v>
      </c>
    </row>
    <row r="8" spans="1:15" ht="28.5" customHeight="1">
      <c r="A8" s="579" t="s">
        <v>326</v>
      </c>
      <c r="B8" s="574" t="s">
        <v>327</v>
      </c>
      <c r="C8" s="574" t="s">
        <v>328</v>
      </c>
      <c r="D8" s="574" t="s">
        <v>329</v>
      </c>
      <c r="E8" s="574" t="s">
        <v>330</v>
      </c>
      <c r="F8" s="574"/>
      <c r="G8" s="574" t="s">
        <v>331</v>
      </c>
      <c r="H8" s="574"/>
      <c r="I8" s="574" t="s">
        <v>332</v>
      </c>
      <c r="J8" s="574"/>
      <c r="K8" s="574" t="s">
        <v>333</v>
      </c>
      <c r="L8" s="574"/>
      <c r="M8" s="575" t="s">
        <v>334</v>
      </c>
      <c r="N8" s="570" t="s">
        <v>335</v>
      </c>
      <c r="O8" s="571"/>
    </row>
    <row r="9" spans="1:15" ht="28.5" customHeight="1">
      <c r="A9" s="580"/>
      <c r="B9" s="574"/>
      <c r="C9" s="574"/>
      <c r="D9" s="574"/>
      <c r="E9" s="574"/>
      <c r="F9" s="574"/>
      <c r="G9" s="574"/>
      <c r="H9" s="574"/>
      <c r="I9" s="574"/>
      <c r="J9" s="574"/>
      <c r="K9" s="574"/>
      <c r="L9" s="574"/>
      <c r="M9" s="576"/>
      <c r="N9" s="572"/>
      <c r="O9" s="573"/>
    </row>
    <row r="10" spans="1:15" ht="23.25" customHeight="1">
      <c r="A10" s="580"/>
      <c r="B10" s="574"/>
      <c r="C10" s="574"/>
      <c r="D10" s="574"/>
      <c r="E10" s="189" t="s">
        <v>336</v>
      </c>
      <c r="F10" s="189" t="s">
        <v>337</v>
      </c>
      <c r="G10" s="189" t="s">
        <v>336</v>
      </c>
      <c r="H10" s="189" t="s">
        <v>337</v>
      </c>
      <c r="I10" s="189" t="s">
        <v>336</v>
      </c>
      <c r="J10" s="189" t="s">
        <v>337</v>
      </c>
      <c r="K10" s="189" t="s">
        <v>336</v>
      </c>
      <c r="L10" s="189" t="s">
        <v>337</v>
      </c>
      <c r="M10" s="187" t="s">
        <v>338</v>
      </c>
      <c r="N10" s="189" t="s">
        <v>336</v>
      </c>
      <c r="O10" s="189" t="s">
        <v>337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1">
        <v>14</v>
      </c>
      <c r="O11" s="261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77" t="s">
        <v>339</v>
      </c>
      <c r="B13" s="578"/>
      <c r="C13" s="578"/>
      <c r="D13" s="578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302</v>
      </c>
    </row>
    <row r="14" spans="1:15" ht="30" customHeight="1">
      <c r="A14" s="579" t="s">
        <v>326</v>
      </c>
      <c r="B14" s="574" t="s">
        <v>327</v>
      </c>
      <c r="C14" s="574" t="s">
        <v>340</v>
      </c>
      <c r="D14" s="574" t="s">
        <v>329</v>
      </c>
      <c r="E14" s="574" t="s">
        <v>330</v>
      </c>
      <c r="F14" s="574"/>
      <c r="G14" s="574" t="s">
        <v>331</v>
      </c>
      <c r="H14" s="574"/>
      <c r="I14" s="574" t="s">
        <v>332</v>
      </c>
      <c r="J14" s="574"/>
      <c r="K14" s="574" t="s">
        <v>333</v>
      </c>
      <c r="L14" s="574"/>
      <c r="M14" s="575" t="s">
        <v>334</v>
      </c>
      <c r="N14" s="570" t="s">
        <v>335</v>
      </c>
      <c r="O14" s="571"/>
    </row>
    <row r="15" spans="1:15" ht="19.5" customHeight="1">
      <c r="A15" s="580"/>
      <c r="B15" s="574"/>
      <c r="C15" s="574"/>
      <c r="D15" s="574"/>
      <c r="E15" s="574"/>
      <c r="F15" s="574"/>
      <c r="G15" s="574"/>
      <c r="H15" s="574"/>
      <c r="I15" s="574"/>
      <c r="J15" s="574"/>
      <c r="K15" s="574"/>
      <c r="L15" s="574"/>
      <c r="M15" s="576"/>
      <c r="N15" s="572"/>
      <c r="O15" s="573"/>
    </row>
    <row r="16" spans="1:15" ht="21.75" customHeight="1">
      <c r="A16" s="580"/>
      <c r="B16" s="574"/>
      <c r="C16" s="574"/>
      <c r="D16" s="574"/>
      <c r="E16" s="189" t="s">
        <v>336</v>
      </c>
      <c r="F16" s="189" t="s">
        <v>337</v>
      </c>
      <c r="G16" s="189" t="s">
        <v>336</v>
      </c>
      <c r="H16" s="189" t="s">
        <v>337</v>
      </c>
      <c r="I16" s="189" t="s">
        <v>336</v>
      </c>
      <c r="J16" s="189" t="s">
        <v>337</v>
      </c>
      <c r="K16" s="189" t="s">
        <v>336</v>
      </c>
      <c r="L16" s="189" t="s">
        <v>337</v>
      </c>
      <c r="M16" s="187" t="s">
        <v>338</v>
      </c>
      <c r="N16" s="189" t="s">
        <v>336</v>
      </c>
      <c r="O16" s="189" t="s">
        <v>337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341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302</v>
      </c>
    </row>
    <row r="20" spans="1:15" ht="42.75" customHeight="1">
      <c r="A20" s="196" t="s">
        <v>326</v>
      </c>
      <c r="B20" s="569" t="s">
        <v>327</v>
      </c>
      <c r="C20" s="569"/>
      <c r="D20" s="569" t="s">
        <v>342</v>
      </c>
      <c r="E20" s="569"/>
      <c r="F20" s="569"/>
      <c r="G20" s="569" t="s">
        <v>329</v>
      </c>
      <c r="H20" s="569"/>
      <c r="I20" s="569" t="s">
        <v>343</v>
      </c>
      <c r="J20" s="569"/>
      <c r="K20" s="569"/>
      <c r="L20" s="574" t="s">
        <v>334</v>
      </c>
      <c r="M20" s="574"/>
    </row>
    <row r="21" spans="1:15" ht="12.75" customHeight="1">
      <c r="A21" s="188">
        <v>1</v>
      </c>
      <c r="B21" s="569">
        <v>2</v>
      </c>
      <c r="C21" s="569"/>
      <c r="D21" s="569">
        <v>3</v>
      </c>
      <c r="E21" s="569"/>
      <c r="F21" s="569"/>
      <c r="G21" s="569">
        <v>4</v>
      </c>
      <c r="H21" s="569"/>
      <c r="I21" s="569">
        <v>5</v>
      </c>
      <c r="J21" s="569"/>
      <c r="K21" s="569"/>
      <c r="L21" s="569">
        <v>6</v>
      </c>
      <c r="M21" s="569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181" t="s">
        <v>314</v>
      </c>
      <c r="C24" s="181"/>
      <c r="D24" s="181" t="s">
        <v>506</v>
      </c>
      <c r="E24" s="181"/>
      <c r="F24" s="181"/>
      <c r="G24" s="199"/>
      <c r="H24" s="199"/>
      <c r="I24" s="199"/>
      <c r="J24" s="199"/>
      <c r="K24" s="181" t="s">
        <v>315</v>
      </c>
      <c r="L24" s="181"/>
      <c r="M24" s="178"/>
      <c r="N24" s="178" t="s">
        <v>517</v>
      </c>
    </row>
  </sheetData>
  <mergeCells count="37">
    <mergeCell ref="I1:M1"/>
    <mergeCell ref="A2:M2"/>
    <mergeCell ref="B3:L3"/>
    <mergeCell ref="B4:H4"/>
    <mergeCell ref="K8:L9"/>
    <mergeCell ref="M8:M9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A13:D13"/>
    <mergeCell ref="A14:A16"/>
    <mergeCell ref="B14:B16"/>
    <mergeCell ref="C14:C16"/>
    <mergeCell ref="D14:D16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3"/>
  </sheetPr>
  <dimension ref="A1:D16"/>
  <sheetViews>
    <sheetView zoomScale="70" zoomScaleNormal="70" workbookViewId="0">
      <selection activeCell="D12" sqref="D12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64" t="s">
        <v>344</v>
      </c>
      <c r="D1" s="564"/>
    </row>
    <row r="2" spans="1:4" ht="75" customHeight="1">
      <c r="A2" s="583" t="s">
        <v>316</v>
      </c>
      <c r="B2" s="583"/>
      <c r="C2" s="583"/>
      <c r="D2" s="583"/>
    </row>
    <row r="3" spans="1:4" ht="20.25" customHeight="1">
      <c r="A3" s="582" t="s">
        <v>310</v>
      </c>
      <c r="B3" s="582"/>
      <c r="C3" s="582"/>
      <c r="D3" s="582"/>
    </row>
    <row r="4" spans="1:4" ht="27" customHeight="1">
      <c r="A4" s="585" t="s">
        <v>311</v>
      </c>
      <c r="B4" s="585"/>
      <c r="C4" s="585"/>
      <c r="D4" s="585"/>
    </row>
    <row r="5" spans="1:4" ht="57" customHeight="1">
      <c r="A5" s="262" t="s">
        <v>312</v>
      </c>
      <c r="B5" s="262" t="s">
        <v>313</v>
      </c>
      <c r="C5" s="262" t="s">
        <v>324</v>
      </c>
      <c r="D5" s="262">
        <v>0</v>
      </c>
    </row>
    <row r="6" spans="1:4" ht="63" customHeight="1">
      <c r="A6" s="263" t="s">
        <v>317</v>
      </c>
      <c r="B6" s="264">
        <f>-'дод 6 відшкод тарифів'!D50-C6-C6-C6</f>
        <v>0</v>
      </c>
      <c r="C6" s="264">
        <v>0</v>
      </c>
      <c r="D6" s="264">
        <v>0</v>
      </c>
    </row>
    <row r="7" spans="1:4">
      <c r="A7" s="265" t="s">
        <v>318</v>
      </c>
      <c r="B7" s="189"/>
      <c r="C7" s="266"/>
      <c r="D7" s="267"/>
    </row>
    <row r="8" spans="1:4" ht="29.25" customHeight="1">
      <c r="A8" s="265" t="s">
        <v>319</v>
      </c>
      <c r="B8" s="268">
        <v>0</v>
      </c>
      <c r="C8" s="269">
        <v>0</v>
      </c>
      <c r="D8" s="270">
        <v>0</v>
      </c>
    </row>
    <row r="9" spans="1:4" ht="34.5" customHeight="1">
      <c r="A9" s="265" t="s">
        <v>320</v>
      </c>
      <c r="B9" s="189">
        <v>0</v>
      </c>
      <c r="C9" s="266">
        <v>0</v>
      </c>
      <c r="D9" s="267">
        <v>0</v>
      </c>
    </row>
    <row r="10" spans="1:4" ht="24" customHeight="1">
      <c r="A10" s="265" t="s">
        <v>321</v>
      </c>
      <c r="B10" s="268">
        <v>0</v>
      </c>
      <c r="C10" s="269"/>
      <c r="D10" s="270"/>
    </row>
    <row r="11" spans="1:4" ht="22.5" customHeight="1">
      <c r="A11" s="265" t="s">
        <v>322</v>
      </c>
      <c r="B11" s="189">
        <v>0</v>
      </c>
      <c r="C11" s="266">
        <v>0</v>
      </c>
      <c r="D11" s="267">
        <v>0</v>
      </c>
    </row>
    <row r="12" spans="1:4" ht="50.25" customHeight="1">
      <c r="A12" s="263" t="s">
        <v>323</v>
      </c>
      <c r="B12" s="268">
        <v>0</v>
      </c>
      <c r="C12" s="269">
        <v>0</v>
      </c>
      <c r="D12" s="270">
        <v>0</v>
      </c>
    </row>
    <row r="13" spans="1:4">
      <c r="A13" s="271"/>
      <c r="B13" s="272"/>
      <c r="C13" s="273"/>
      <c r="D13" s="273"/>
    </row>
    <row r="14" spans="1:4" ht="30.75" customHeight="1">
      <c r="A14" s="274" t="s">
        <v>314</v>
      </c>
      <c r="B14" s="274"/>
      <c r="C14" s="274" t="s">
        <v>506</v>
      </c>
      <c r="D14" s="275"/>
    </row>
    <row r="16" spans="1:4">
      <c r="A16" s="275" t="s">
        <v>315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3"/>
  </sheetPr>
  <dimension ref="C1:G12"/>
  <sheetViews>
    <sheetView workbookViewId="0">
      <selection activeCell="F5" sqref="F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5"/>
      <c r="D1" s="255"/>
      <c r="E1" s="564" t="s">
        <v>380</v>
      </c>
      <c r="F1" s="564"/>
      <c r="G1" s="200"/>
    </row>
    <row r="2" spans="3:7" ht="68.25" customHeight="1">
      <c r="C2" s="586" t="s">
        <v>349</v>
      </c>
      <c r="D2" s="586"/>
      <c r="E2" s="586"/>
      <c r="F2" s="586"/>
    </row>
    <row r="3" spans="3:7">
      <c r="C3" s="276"/>
      <c r="D3" s="255"/>
      <c r="E3" s="255"/>
      <c r="F3" s="255"/>
    </row>
    <row r="4" spans="3:7" ht="107.25" customHeight="1">
      <c r="C4" s="277" t="s">
        <v>345</v>
      </c>
      <c r="D4" s="277" t="s">
        <v>346</v>
      </c>
      <c r="E4" s="277" t="s">
        <v>347</v>
      </c>
      <c r="F4" s="277" t="s">
        <v>348</v>
      </c>
    </row>
    <row r="5" spans="3:7" ht="33.75" customHeight="1">
      <c r="C5" s="278"/>
      <c r="D5" s="278">
        <v>0</v>
      </c>
      <c r="E5" s="278">
        <v>0</v>
      </c>
      <c r="F5" s="278">
        <v>0</v>
      </c>
    </row>
    <row r="6" spans="3:7" ht="27" customHeight="1">
      <c r="C6" s="278"/>
      <c r="D6" s="278"/>
      <c r="E6" s="278"/>
      <c r="F6" s="278"/>
    </row>
    <row r="7" spans="3:7" ht="28.5" customHeight="1">
      <c r="C7" s="278"/>
      <c r="D7" s="278"/>
      <c r="E7" s="278"/>
      <c r="F7" s="278"/>
    </row>
    <row r="8" spans="3:7" ht="36" customHeight="1">
      <c r="C8" s="278"/>
      <c r="D8" s="278"/>
      <c r="E8" s="278"/>
      <c r="F8" s="278"/>
    </row>
    <row r="10" spans="3:7">
      <c r="C10" s="274" t="s">
        <v>314</v>
      </c>
      <c r="E10" t="s">
        <v>506</v>
      </c>
    </row>
    <row r="12" spans="3:7">
      <c r="C12" s="275" t="s">
        <v>315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zoomScaleNormal="100" zoomScaleSheetLayoutView="75" workbookViewId="0">
      <selection activeCell="A21" sqref="A21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483</v>
      </c>
      <c r="B1" s="18"/>
      <c r="D1" s="2"/>
      <c r="E1" s="2" t="s">
        <v>502</v>
      </c>
      <c r="F1" s="2"/>
      <c r="G1" s="2"/>
    </row>
    <row r="2" spans="1:10">
      <c r="B2" s="18"/>
      <c r="D2" s="2"/>
      <c r="E2" s="2" t="s">
        <v>491</v>
      </c>
      <c r="F2" s="2"/>
      <c r="G2" s="2"/>
    </row>
    <row r="3" spans="1:10" ht="18.75" customHeight="1">
      <c r="A3" s="351"/>
      <c r="B3" s="352"/>
      <c r="D3" s="18"/>
      <c r="E3" s="2" t="s">
        <v>492</v>
      </c>
      <c r="F3" s="2"/>
      <c r="G3" s="2"/>
    </row>
    <row r="4" spans="1:10" ht="42" customHeight="1">
      <c r="A4" s="21" t="s">
        <v>484</v>
      </c>
      <c r="D4" s="18"/>
      <c r="E4" s="347" t="s">
        <v>0</v>
      </c>
      <c r="F4" s="347"/>
      <c r="G4" s="347"/>
      <c r="J4" s="40"/>
    </row>
    <row r="5" spans="1:10" ht="18.75" customHeight="1">
      <c r="A5" s="285"/>
      <c r="B5" s="285"/>
      <c r="D5" s="18"/>
      <c r="E5" s="18"/>
      <c r="F5" s="18"/>
      <c r="G5" s="348"/>
      <c r="H5" s="348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3" t="s">
        <v>485</v>
      </c>
      <c r="B8" s="353"/>
      <c r="D8" s="18"/>
      <c r="E8" s="18"/>
      <c r="F8" s="18"/>
      <c r="G8" s="348"/>
      <c r="H8" s="348"/>
      <c r="I8" s="348"/>
      <c r="J8" s="348"/>
    </row>
    <row r="9" spans="1:10" ht="18.75" customHeight="1">
      <c r="E9" s="1" t="s">
        <v>488</v>
      </c>
      <c r="F9" s="1"/>
      <c r="G9" s="1"/>
      <c r="H9" s="1"/>
    </row>
    <row r="10" spans="1:10">
      <c r="A10" s="52" t="s">
        <v>486</v>
      </c>
      <c r="C10" s="3"/>
      <c r="D10" s="22"/>
      <c r="E10" s="286"/>
      <c r="F10" s="286"/>
      <c r="G10" s="286"/>
      <c r="H10" s="286"/>
    </row>
    <row r="11" spans="1:10" ht="18.75" customHeight="1">
      <c r="A11" s="349"/>
      <c r="B11" s="349"/>
      <c r="C11" s="151"/>
      <c r="D11" s="151"/>
      <c r="E11" s="287" t="s">
        <v>489</v>
      </c>
      <c r="F11" s="287"/>
      <c r="G11" s="287"/>
      <c r="H11" s="287"/>
    </row>
    <row r="12" spans="1:10" ht="20.25" customHeight="1">
      <c r="A12" s="350" t="s">
        <v>487</v>
      </c>
      <c r="B12" s="350"/>
      <c r="D12" s="2"/>
      <c r="E12" s="286"/>
      <c r="F12" s="286"/>
      <c r="G12" s="286"/>
      <c r="H12" s="286"/>
    </row>
    <row r="13" spans="1:10" ht="19.5" customHeight="1">
      <c r="A13" s="354"/>
      <c r="B13" s="354"/>
      <c r="E13" s="287" t="s">
        <v>490</v>
      </c>
      <c r="F13" s="287"/>
      <c r="G13" s="287"/>
      <c r="H13" s="287"/>
    </row>
    <row r="14" spans="1:10" ht="19.5" customHeight="1">
      <c r="A14" s="21"/>
      <c r="E14" s="286"/>
      <c r="F14" s="286"/>
      <c r="G14" s="286"/>
      <c r="H14" s="286"/>
    </row>
    <row r="15" spans="1:10" ht="19.5" customHeight="1">
      <c r="A15" s="350"/>
      <c r="B15" s="350"/>
      <c r="C15" s="3"/>
      <c r="D15" s="18"/>
      <c r="E15" s="18"/>
      <c r="F15" s="18"/>
      <c r="G15" s="347"/>
      <c r="H15" s="347"/>
      <c r="I15" s="347"/>
      <c r="J15" s="347"/>
    </row>
    <row r="16" spans="1:10" ht="16.5" customHeight="1">
      <c r="A16" s="353" t="s">
        <v>485</v>
      </c>
      <c r="B16" s="353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3"/>
      <c r="B18" s="353"/>
      <c r="D18" s="18"/>
      <c r="E18" s="2" t="s">
        <v>485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46"/>
      <c r="C20" s="346"/>
      <c r="D20" s="346"/>
      <c r="E20" s="224"/>
      <c r="F20" s="225"/>
      <c r="G20" s="5" t="s">
        <v>186</v>
      </c>
    </row>
    <row r="21" spans="1:10" ht="34.5" customHeight="1">
      <c r="A21" s="53" t="s">
        <v>537</v>
      </c>
      <c r="B21" s="346"/>
      <c r="C21" s="346"/>
      <c r="D21" s="346"/>
      <c r="E21" s="55"/>
      <c r="F21" s="12" t="s">
        <v>100</v>
      </c>
      <c r="G21" s="5">
        <v>20618676</v>
      </c>
    </row>
    <row r="22" spans="1:10" ht="28.5" customHeight="1">
      <c r="A22" s="49" t="s">
        <v>12</v>
      </c>
      <c r="B22" s="346"/>
      <c r="C22" s="346"/>
      <c r="D22" s="346"/>
      <c r="E22" s="50"/>
      <c r="F22" s="12" t="s">
        <v>99</v>
      </c>
      <c r="G22" s="5">
        <v>150</v>
      </c>
    </row>
    <row r="23" spans="1:10" ht="27" customHeight="1">
      <c r="A23" s="49" t="s">
        <v>17</v>
      </c>
      <c r="B23" s="346"/>
      <c r="C23" s="346"/>
      <c r="D23" s="346"/>
      <c r="E23" s="50"/>
      <c r="F23" s="12" t="s">
        <v>98</v>
      </c>
      <c r="G23" s="5">
        <v>321300000</v>
      </c>
    </row>
    <row r="24" spans="1:10" ht="27" customHeight="1">
      <c r="A24" s="53" t="s">
        <v>66</v>
      </c>
      <c r="B24" s="346"/>
      <c r="C24" s="346"/>
      <c r="D24" s="346"/>
      <c r="E24" s="55"/>
      <c r="F24" s="12" t="s">
        <v>7</v>
      </c>
      <c r="G24" s="5"/>
    </row>
    <row r="25" spans="1:10" ht="24.75" customHeight="1">
      <c r="A25" s="53" t="s">
        <v>14</v>
      </c>
      <c r="B25" s="346"/>
      <c r="C25" s="346"/>
      <c r="D25" s="346"/>
      <c r="E25" s="55"/>
      <c r="F25" s="12" t="s">
        <v>6</v>
      </c>
      <c r="G25" s="5"/>
    </row>
    <row r="26" spans="1:10" ht="33.75" customHeight="1">
      <c r="A26" s="53" t="s">
        <v>13</v>
      </c>
      <c r="B26" s="346"/>
      <c r="C26" s="346"/>
      <c r="D26" s="346"/>
      <c r="E26" s="55"/>
      <c r="F26" s="12" t="s">
        <v>8</v>
      </c>
      <c r="G26" s="5">
        <v>47.73</v>
      </c>
    </row>
    <row r="27" spans="1:10" ht="40.5" customHeight="1">
      <c r="A27" s="53" t="s">
        <v>239</v>
      </c>
      <c r="B27" s="346"/>
      <c r="C27" s="346"/>
      <c r="D27" s="346"/>
      <c r="E27" s="346" t="s">
        <v>137</v>
      </c>
      <c r="F27" s="356"/>
      <c r="G27" s="10"/>
    </row>
    <row r="28" spans="1:10" ht="36" customHeight="1">
      <c r="A28" s="53" t="s">
        <v>18</v>
      </c>
      <c r="B28" s="346"/>
      <c r="C28" s="346"/>
      <c r="D28" s="346"/>
      <c r="E28" s="346" t="s">
        <v>138</v>
      </c>
      <c r="F28" s="357"/>
      <c r="G28" s="10"/>
    </row>
    <row r="29" spans="1:10" ht="33" customHeight="1">
      <c r="A29" s="53" t="s">
        <v>90</v>
      </c>
      <c r="B29" s="346">
        <v>13</v>
      </c>
      <c r="C29" s="346"/>
      <c r="D29" s="346"/>
      <c r="E29" s="54"/>
      <c r="F29" s="54"/>
      <c r="G29" s="54"/>
    </row>
    <row r="30" spans="1:10" ht="30.75" customHeight="1">
      <c r="A30" s="49" t="s">
        <v>9</v>
      </c>
      <c r="B30" s="346" t="s">
        <v>508</v>
      </c>
      <c r="C30" s="346"/>
      <c r="D30" s="346"/>
      <c r="E30" s="51"/>
      <c r="F30" s="51"/>
      <c r="G30" s="51"/>
    </row>
    <row r="31" spans="1:10" ht="34.5" customHeight="1">
      <c r="A31" s="53" t="s">
        <v>10</v>
      </c>
      <c r="B31" s="346" t="s">
        <v>509</v>
      </c>
      <c r="C31" s="346"/>
      <c r="D31" s="346"/>
      <c r="E31" s="54"/>
      <c r="F31" s="54"/>
      <c r="G31" s="54"/>
    </row>
    <row r="32" spans="1:10" ht="28.5" customHeight="1">
      <c r="A32" s="49" t="s">
        <v>11</v>
      </c>
      <c r="B32" s="346" t="s">
        <v>519</v>
      </c>
      <c r="C32" s="346"/>
      <c r="D32" s="346"/>
      <c r="E32" s="51"/>
      <c r="F32" s="51"/>
      <c r="G32" s="51"/>
    </row>
    <row r="33" spans="1:7" ht="269.25" customHeight="1">
      <c r="A33" s="355"/>
      <c r="B33" s="355"/>
      <c r="C33" s="355"/>
      <c r="D33" s="2"/>
      <c r="E33" s="2"/>
      <c r="F33" s="2"/>
      <c r="G33" s="2"/>
    </row>
    <row r="34" spans="1:7" ht="27.75" customHeight="1">
      <c r="A34" s="339"/>
      <c r="B34" s="339"/>
      <c r="C34" s="339"/>
      <c r="D34" s="339"/>
      <c r="E34" s="339"/>
      <c r="F34" s="339"/>
      <c r="G34" s="339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:B3"/>
    <mergeCell ref="A8:B8"/>
    <mergeCell ref="A13:B13"/>
    <mergeCell ref="A15:B15"/>
    <mergeCell ref="A18:B18"/>
    <mergeCell ref="A16:B16"/>
    <mergeCell ref="E4:G4"/>
    <mergeCell ref="G5:H5"/>
    <mergeCell ref="G8:J8"/>
    <mergeCell ref="G15:J15"/>
    <mergeCell ref="A11:B11"/>
    <mergeCell ref="A12:B12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K316"/>
  <sheetViews>
    <sheetView zoomScale="115" zoomScaleNormal="115" zoomScaleSheetLayoutView="70" workbookViewId="0">
      <pane xSplit="2" ySplit="6" topLeftCell="C76" activePane="bottomRight" state="frozen"/>
      <selection activeCell="A67" sqref="A67"/>
      <selection pane="topRight" activeCell="A67" sqref="A67"/>
      <selection pane="bottomLeft" activeCell="A67" sqref="A67"/>
      <selection pane="bottomRight" activeCell="B90" sqref="B90:C90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97" customWidth="1"/>
    <col min="9" max="9" width="15.85546875" style="21" customWidth="1"/>
    <col min="10" max="16384" width="9.140625" style="2"/>
  </cols>
  <sheetData>
    <row r="1" spans="1:10" ht="30.75" customHeight="1">
      <c r="A1" s="358" t="s">
        <v>83</v>
      </c>
      <c r="B1" s="358"/>
      <c r="C1" s="358"/>
      <c r="D1" s="358"/>
      <c r="E1" s="358"/>
      <c r="F1" s="358"/>
      <c r="G1" s="358"/>
      <c r="H1" s="358"/>
      <c r="I1" s="358"/>
    </row>
    <row r="2" spans="1:10" ht="5.25" customHeight="1">
      <c r="A2" s="34"/>
      <c r="B2" s="41"/>
      <c r="C2" s="41"/>
      <c r="D2" s="41"/>
      <c r="E2" s="41"/>
      <c r="F2" s="41"/>
      <c r="G2" s="41"/>
      <c r="H2" s="290"/>
      <c r="I2" s="41"/>
    </row>
    <row r="3" spans="1:10" ht="42" customHeight="1">
      <c r="A3" s="340" t="s">
        <v>205</v>
      </c>
      <c r="B3" s="341" t="s">
        <v>15</v>
      </c>
      <c r="C3" s="343" t="s">
        <v>493</v>
      </c>
      <c r="D3" s="343"/>
      <c r="E3" s="342" t="s">
        <v>524</v>
      </c>
      <c r="F3" s="342"/>
      <c r="G3" s="342"/>
      <c r="H3" s="342"/>
      <c r="I3" s="359" t="s">
        <v>199</v>
      </c>
    </row>
    <row r="4" spans="1:10" ht="72.75" customHeight="1">
      <c r="A4" s="340"/>
      <c r="B4" s="341"/>
      <c r="C4" s="288" t="s">
        <v>522</v>
      </c>
      <c r="D4" s="311" t="s">
        <v>523</v>
      </c>
      <c r="E4" s="314" t="s">
        <v>189</v>
      </c>
      <c r="F4" s="47" t="s">
        <v>178</v>
      </c>
      <c r="G4" s="47" t="s">
        <v>392</v>
      </c>
      <c r="H4" s="291" t="s">
        <v>393</v>
      </c>
      <c r="I4" s="360"/>
      <c r="J4" s="321"/>
    </row>
    <row r="5" spans="1:10" ht="12" customHeight="1">
      <c r="A5" s="108">
        <v>1</v>
      </c>
      <c r="B5" s="109">
        <v>2</v>
      </c>
      <c r="C5" s="108">
        <v>3</v>
      </c>
      <c r="D5" s="108">
        <v>4</v>
      </c>
      <c r="E5" s="325">
        <v>5</v>
      </c>
      <c r="F5" s="108">
        <v>6</v>
      </c>
      <c r="G5" s="108">
        <v>7</v>
      </c>
      <c r="H5" s="299">
        <v>8</v>
      </c>
      <c r="I5" s="108">
        <v>9</v>
      </c>
      <c r="J5" s="321"/>
    </row>
    <row r="6" spans="1:10" s="4" customFormat="1" ht="33" customHeight="1">
      <c r="A6" s="365" t="s">
        <v>198</v>
      </c>
      <c r="B6" s="365"/>
      <c r="C6" s="365"/>
      <c r="D6" s="365"/>
      <c r="E6" s="365"/>
      <c r="F6" s="365"/>
      <c r="G6" s="365"/>
      <c r="H6" s="365"/>
      <c r="I6" s="365"/>
      <c r="J6" s="322"/>
    </row>
    <row r="7" spans="1:10" s="4" customFormat="1" ht="42.75" customHeight="1">
      <c r="A7" s="214" t="s">
        <v>390</v>
      </c>
      <c r="B7" s="99">
        <v>1000</v>
      </c>
      <c r="C7" s="228">
        <v>8652.7000000000007</v>
      </c>
      <c r="D7" s="228">
        <v>9503.7999999999993</v>
      </c>
      <c r="E7" s="228">
        <v>3007</v>
      </c>
      <c r="F7" s="228">
        <v>3155</v>
      </c>
      <c r="G7" s="226">
        <f>F7-E7</f>
        <v>148</v>
      </c>
      <c r="H7" s="292">
        <f>F7/E7*100</f>
        <v>104.92184901895575</v>
      </c>
      <c r="I7" s="66"/>
      <c r="J7" s="322"/>
    </row>
    <row r="8" spans="1:10" ht="44.25" customHeight="1">
      <c r="A8" s="214" t="s">
        <v>391</v>
      </c>
      <c r="B8" s="210">
        <v>1010</v>
      </c>
      <c r="C8" s="226">
        <f>SUM(C9:C16)</f>
        <v>-8585.1999999999989</v>
      </c>
      <c r="D8" s="226">
        <f>SUM(D9:D16)</f>
        <v>-8238</v>
      </c>
      <c r="E8" s="226">
        <f>SUM(E9:E16)</f>
        <v>-2566</v>
      </c>
      <c r="F8" s="226">
        <f>SUM(F9:F16)</f>
        <v>-2740</v>
      </c>
      <c r="G8" s="226">
        <f>F8-E8</f>
        <v>-174</v>
      </c>
      <c r="H8" s="292">
        <f>F8/E8*100</f>
        <v>106.78098207326579</v>
      </c>
      <c r="I8" s="66"/>
      <c r="J8" s="321"/>
    </row>
    <row r="9" spans="1:10" s="1" customFormat="1" ht="22.5" customHeight="1">
      <c r="A9" s="104" t="s">
        <v>204</v>
      </c>
      <c r="B9" s="90">
        <v>1011</v>
      </c>
      <c r="C9" s="312">
        <v>-7532.9</v>
      </c>
      <c r="D9" s="105">
        <v>-8238</v>
      </c>
      <c r="E9" s="105">
        <v>-2147</v>
      </c>
      <c r="F9" s="105">
        <v>-2740</v>
      </c>
      <c r="G9" s="226">
        <f t="shared" ref="G9:G16" si="0">F9-E9</f>
        <v>-593</v>
      </c>
      <c r="H9" s="292">
        <f t="shared" ref="H9:H16" si="1">F9/E9*100</f>
        <v>127.61993479273406</v>
      </c>
      <c r="I9" s="65"/>
      <c r="J9" s="324"/>
    </row>
    <row r="10" spans="1:10" s="1" customFormat="1" ht="21" customHeight="1">
      <c r="A10" s="104" t="s">
        <v>59</v>
      </c>
      <c r="B10" s="90">
        <v>1012</v>
      </c>
      <c r="C10" s="105" t="s">
        <v>255</v>
      </c>
      <c r="D10" s="105" t="s">
        <v>255</v>
      </c>
      <c r="E10" s="105" t="s">
        <v>255</v>
      </c>
      <c r="F10" s="105" t="s">
        <v>255</v>
      </c>
      <c r="G10" s="307" t="e">
        <f t="shared" si="0"/>
        <v>#VALUE!</v>
      </c>
      <c r="H10" s="292" t="e">
        <f t="shared" si="1"/>
        <v>#VALUE!</v>
      </c>
      <c r="I10" s="65"/>
      <c r="J10" s="324"/>
    </row>
    <row r="11" spans="1:10" s="1" customFormat="1" ht="21" customHeight="1">
      <c r="A11" s="104" t="s">
        <v>58</v>
      </c>
      <c r="B11" s="90">
        <v>1013</v>
      </c>
      <c r="C11" s="313">
        <v>-52.6</v>
      </c>
      <c r="D11" s="105" t="s">
        <v>255</v>
      </c>
      <c r="E11" s="105">
        <v>-44</v>
      </c>
      <c r="F11" s="105" t="s">
        <v>255</v>
      </c>
      <c r="G11" s="226" t="e">
        <f t="shared" si="0"/>
        <v>#VALUE!</v>
      </c>
      <c r="H11" s="292" t="e">
        <f t="shared" si="1"/>
        <v>#VALUE!</v>
      </c>
      <c r="I11" s="65"/>
      <c r="J11" s="324"/>
    </row>
    <row r="12" spans="1:10" s="1" customFormat="1" ht="21" customHeight="1">
      <c r="A12" s="104" t="s">
        <v>35</v>
      </c>
      <c r="B12" s="90">
        <v>1014</v>
      </c>
      <c r="C12" s="313">
        <v>-699.9</v>
      </c>
      <c r="D12" s="105" t="s">
        <v>255</v>
      </c>
      <c r="E12" s="105">
        <v>-265</v>
      </c>
      <c r="F12" s="105" t="s">
        <v>255</v>
      </c>
      <c r="G12" s="226" t="e">
        <f t="shared" si="0"/>
        <v>#VALUE!</v>
      </c>
      <c r="H12" s="292" t="e">
        <f t="shared" si="1"/>
        <v>#VALUE!</v>
      </c>
      <c r="I12" s="65"/>
      <c r="J12" s="324"/>
    </row>
    <row r="13" spans="1:10" s="1" customFormat="1" ht="19.5" customHeight="1">
      <c r="A13" s="104" t="s">
        <v>36</v>
      </c>
      <c r="B13" s="90">
        <v>1015</v>
      </c>
      <c r="C13" s="313">
        <v>-153.9</v>
      </c>
      <c r="D13" s="105" t="s">
        <v>255</v>
      </c>
      <c r="E13" s="105">
        <v>-58</v>
      </c>
      <c r="F13" s="105" t="s">
        <v>255</v>
      </c>
      <c r="G13" s="226" t="e">
        <f t="shared" si="0"/>
        <v>#VALUE!</v>
      </c>
      <c r="H13" s="292" t="e">
        <f t="shared" si="1"/>
        <v>#VALUE!</v>
      </c>
      <c r="I13" s="65"/>
      <c r="J13" s="324"/>
    </row>
    <row r="14" spans="1:10" s="1" customFormat="1" ht="48" customHeight="1">
      <c r="A14" s="104" t="s">
        <v>385</v>
      </c>
      <c r="B14" s="90">
        <v>1016</v>
      </c>
      <c r="C14" s="313">
        <v>-6</v>
      </c>
      <c r="D14" s="105" t="s">
        <v>255</v>
      </c>
      <c r="E14" s="105">
        <v>-4</v>
      </c>
      <c r="F14" s="105" t="s">
        <v>255</v>
      </c>
      <c r="G14" s="226" t="e">
        <f t="shared" si="0"/>
        <v>#VALUE!</v>
      </c>
      <c r="H14" s="292" t="e">
        <f t="shared" si="1"/>
        <v>#VALUE!</v>
      </c>
      <c r="I14" s="65"/>
      <c r="J14" s="324"/>
    </row>
    <row r="15" spans="1:10" s="1" customFormat="1" ht="33" customHeight="1">
      <c r="A15" s="104" t="s">
        <v>386</v>
      </c>
      <c r="B15" s="90">
        <v>1017</v>
      </c>
      <c r="C15" s="313">
        <v>-21.9</v>
      </c>
      <c r="D15" s="105" t="s">
        <v>255</v>
      </c>
      <c r="E15" s="105">
        <v>-8</v>
      </c>
      <c r="F15" s="105" t="s">
        <v>255</v>
      </c>
      <c r="G15" s="226" t="e">
        <f t="shared" si="0"/>
        <v>#VALUE!</v>
      </c>
      <c r="H15" s="292" t="e">
        <f t="shared" si="1"/>
        <v>#VALUE!</v>
      </c>
      <c r="I15" s="65"/>
      <c r="J15" s="324"/>
    </row>
    <row r="16" spans="1:10" s="1" customFormat="1" ht="22.5" customHeight="1">
      <c r="A16" s="104" t="s">
        <v>403</v>
      </c>
      <c r="B16" s="90">
        <v>1018</v>
      </c>
      <c r="C16" s="313">
        <v>-118</v>
      </c>
      <c r="D16" s="105" t="s">
        <v>255</v>
      </c>
      <c r="E16" s="105">
        <v>-40</v>
      </c>
      <c r="F16" s="105" t="s">
        <v>255</v>
      </c>
      <c r="G16" s="226" t="e">
        <f t="shared" si="0"/>
        <v>#VALUE!</v>
      </c>
      <c r="H16" s="292" t="e">
        <f t="shared" si="1"/>
        <v>#VALUE!</v>
      </c>
      <c r="I16" s="65"/>
      <c r="J16" s="324"/>
    </row>
    <row r="17" spans="1:10" s="4" customFormat="1" ht="27.75" customHeight="1">
      <c r="A17" s="217" t="s">
        <v>21</v>
      </c>
      <c r="B17" s="210">
        <v>1020</v>
      </c>
      <c r="C17" s="158">
        <f>SUM(C7:C8)</f>
        <v>67.500000000001819</v>
      </c>
      <c r="D17" s="158">
        <f>SUM(D7:D8)</f>
        <v>1265.7999999999993</v>
      </c>
      <c r="E17" s="158">
        <f>SUM(E7:E8)</f>
        <v>441</v>
      </c>
      <c r="F17" s="158">
        <f>SUM(F7:F8)</f>
        <v>415</v>
      </c>
      <c r="G17" s="158">
        <f>F17-E17</f>
        <v>-26</v>
      </c>
      <c r="H17" s="293">
        <f>F17/E17*100</f>
        <v>94.104308390022666</v>
      </c>
      <c r="I17" s="229"/>
      <c r="J17" s="322"/>
    </row>
    <row r="18" spans="1:10" s="4" customFormat="1" ht="27.75" customHeight="1">
      <c r="A18" s="217"/>
      <c r="B18" s="210"/>
      <c r="C18" s="158"/>
      <c r="D18" s="158"/>
      <c r="E18" s="158"/>
      <c r="F18" s="158"/>
      <c r="G18" s="158"/>
      <c r="H18" s="293"/>
      <c r="I18" s="229"/>
      <c r="J18" s="322"/>
    </row>
    <row r="19" spans="1:10" ht="34.5" customHeight="1">
      <c r="A19" s="9" t="s">
        <v>394</v>
      </c>
      <c r="B19" s="99">
        <v>1030</v>
      </c>
      <c r="C19" s="82"/>
      <c r="D19" s="82"/>
      <c r="E19" s="82"/>
      <c r="F19" s="82"/>
      <c r="G19" s="86">
        <f>F19-E19</f>
        <v>0</v>
      </c>
      <c r="H19" s="293" t="e">
        <f>F19/E19*100</f>
        <v>#DIV/0!</v>
      </c>
      <c r="I19" s="66"/>
      <c r="J19" s="321"/>
    </row>
    <row r="20" spans="1:10" ht="16.5" customHeight="1">
      <c r="A20" s="104" t="s">
        <v>160</v>
      </c>
      <c r="B20" s="99">
        <v>1031</v>
      </c>
      <c r="C20" s="105"/>
      <c r="D20" s="105"/>
      <c r="E20" s="105"/>
      <c r="F20" s="105"/>
      <c r="G20" s="106">
        <f>F20-E20</f>
        <v>0</v>
      </c>
      <c r="H20" s="294"/>
      <c r="I20" s="66"/>
      <c r="J20" s="321"/>
    </row>
    <row r="21" spans="1:10" ht="32.25" customHeight="1">
      <c r="A21" s="214" t="s">
        <v>408</v>
      </c>
      <c r="B21" s="210">
        <v>1040</v>
      </c>
      <c r="C21" s="226">
        <f>SUM(C22:C41,C43)</f>
        <v>0</v>
      </c>
      <c r="D21" s="226">
        <f>SUM(D22:D41,D43)</f>
        <v>0</v>
      </c>
      <c r="E21" s="226">
        <f>SUM(E22:E41,E43)</f>
        <v>0</v>
      </c>
      <c r="F21" s="226">
        <f>SUM(F22:F41,F43)</f>
        <v>0</v>
      </c>
      <c r="G21" s="226">
        <f>F21-E21</f>
        <v>0</v>
      </c>
      <c r="H21" s="293" t="e">
        <f>F21/E21*100</f>
        <v>#DIV/0!</v>
      </c>
      <c r="I21" s="66"/>
      <c r="J21" s="321"/>
    </row>
    <row r="22" spans="1:10" ht="33.75" customHeight="1">
      <c r="A22" s="104" t="s">
        <v>91</v>
      </c>
      <c r="B22" s="99">
        <v>1041</v>
      </c>
      <c r="C22" s="105" t="s">
        <v>255</v>
      </c>
      <c r="D22" s="105" t="s">
        <v>255</v>
      </c>
      <c r="E22" s="105" t="s">
        <v>255</v>
      </c>
      <c r="F22" s="105" t="s">
        <v>255</v>
      </c>
      <c r="G22" s="106"/>
      <c r="H22" s="294"/>
      <c r="I22" s="66"/>
      <c r="J22" s="321"/>
    </row>
    <row r="23" spans="1:10" ht="21.75" customHeight="1">
      <c r="A23" s="104" t="s">
        <v>152</v>
      </c>
      <c r="B23" s="99">
        <v>1042</v>
      </c>
      <c r="C23" s="105" t="s">
        <v>255</v>
      </c>
      <c r="D23" s="105" t="s">
        <v>255</v>
      </c>
      <c r="E23" s="105" t="s">
        <v>255</v>
      </c>
      <c r="F23" s="105" t="s">
        <v>255</v>
      </c>
      <c r="G23" s="106"/>
      <c r="H23" s="294"/>
      <c r="I23" s="66"/>
      <c r="J23" s="321"/>
    </row>
    <row r="24" spans="1:10" ht="21.75" customHeight="1">
      <c r="A24" s="104" t="s">
        <v>56</v>
      </c>
      <c r="B24" s="99">
        <v>1043</v>
      </c>
      <c r="C24" s="105" t="s">
        <v>255</v>
      </c>
      <c r="D24" s="105" t="s">
        <v>255</v>
      </c>
      <c r="E24" s="105" t="s">
        <v>255</v>
      </c>
      <c r="F24" s="105" t="s">
        <v>255</v>
      </c>
      <c r="G24" s="106"/>
      <c r="H24" s="294"/>
      <c r="I24" s="66"/>
      <c r="J24" s="321"/>
    </row>
    <row r="25" spans="1:10" ht="21.75" customHeight="1">
      <c r="A25" s="104" t="s">
        <v>19</v>
      </c>
      <c r="B25" s="99">
        <v>1044</v>
      </c>
      <c r="C25" s="105" t="s">
        <v>255</v>
      </c>
      <c r="D25" s="105" t="s">
        <v>255</v>
      </c>
      <c r="E25" s="105" t="s">
        <v>255</v>
      </c>
      <c r="F25" s="105" t="s">
        <v>255</v>
      </c>
      <c r="G25" s="106"/>
      <c r="H25" s="294"/>
      <c r="I25" s="66"/>
      <c r="J25" s="321"/>
    </row>
    <row r="26" spans="1:10" ht="19.5" customHeight="1">
      <c r="A26" s="104" t="s">
        <v>20</v>
      </c>
      <c r="B26" s="99">
        <v>1045</v>
      </c>
      <c r="C26" s="105" t="s">
        <v>255</v>
      </c>
      <c r="D26" s="105" t="s">
        <v>255</v>
      </c>
      <c r="E26" s="105" t="s">
        <v>255</v>
      </c>
      <c r="F26" s="105" t="s">
        <v>255</v>
      </c>
      <c r="G26" s="106"/>
      <c r="H26" s="294"/>
      <c r="I26" s="66"/>
      <c r="J26" s="321"/>
    </row>
    <row r="27" spans="1:10" s="1" customFormat="1" ht="20.100000000000001" customHeight="1">
      <c r="A27" s="104" t="s">
        <v>33</v>
      </c>
      <c r="B27" s="99">
        <v>1046</v>
      </c>
      <c r="C27" s="105" t="s">
        <v>255</v>
      </c>
      <c r="D27" s="105" t="s">
        <v>255</v>
      </c>
      <c r="E27" s="105" t="s">
        <v>255</v>
      </c>
      <c r="F27" s="105" t="s">
        <v>255</v>
      </c>
      <c r="G27" s="106"/>
      <c r="H27" s="294"/>
      <c r="I27" s="66"/>
      <c r="J27" s="324"/>
    </row>
    <row r="28" spans="1:10" s="1" customFormat="1" ht="20.100000000000001" customHeight="1">
      <c r="A28" s="104" t="s">
        <v>34</v>
      </c>
      <c r="B28" s="99">
        <v>1047</v>
      </c>
      <c r="C28" s="105" t="s">
        <v>255</v>
      </c>
      <c r="D28" s="105" t="s">
        <v>255</v>
      </c>
      <c r="E28" s="105" t="s">
        <v>255</v>
      </c>
      <c r="F28" s="105" t="s">
        <v>255</v>
      </c>
      <c r="G28" s="106"/>
      <c r="H28" s="294"/>
      <c r="I28" s="66"/>
      <c r="J28" s="324"/>
    </row>
    <row r="29" spans="1:10" s="1" customFormat="1" ht="20.25" customHeight="1">
      <c r="A29" s="104" t="s">
        <v>35</v>
      </c>
      <c r="B29" s="99">
        <v>1048</v>
      </c>
      <c r="C29" s="105" t="s">
        <v>255</v>
      </c>
      <c r="D29" s="105" t="s">
        <v>255</v>
      </c>
      <c r="E29" s="105" t="s">
        <v>255</v>
      </c>
      <c r="F29" s="105" t="s">
        <v>255</v>
      </c>
      <c r="G29" s="106"/>
      <c r="H29" s="294"/>
      <c r="I29" s="66"/>
      <c r="J29" s="324"/>
    </row>
    <row r="30" spans="1:10" s="1" customFormat="1" ht="20.25" customHeight="1">
      <c r="A30" s="104" t="s">
        <v>36</v>
      </c>
      <c r="B30" s="99">
        <v>1049</v>
      </c>
      <c r="C30" s="105" t="s">
        <v>255</v>
      </c>
      <c r="D30" s="105" t="s">
        <v>255</v>
      </c>
      <c r="E30" s="105" t="s">
        <v>255</v>
      </c>
      <c r="F30" s="105" t="s">
        <v>255</v>
      </c>
      <c r="G30" s="106"/>
      <c r="H30" s="294"/>
      <c r="I30" s="66"/>
      <c r="J30" s="324"/>
    </row>
    <row r="31" spans="1:10" s="1" customFormat="1" ht="35.25" customHeight="1">
      <c r="A31" s="104" t="s">
        <v>37</v>
      </c>
      <c r="B31" s="99">
        <v>1050</v>
      </c>
      <c r="C31" s="105" t="s">
        <v>255</v>
      </c>
      <c r="D31" s="105" t="s">
        <v>255</v>
      </c>
      <c r="E31" s="105" t="s">
        <v>255</v>
      </c>
      <c r="F31" s="105" t="s">
        <v>255</v>
      </c>
      <c r="G31" s="106"/>
      <c r="H31" s="294"/>
      <c r="I31" s="66"/>
      <c r="J31" s="324"/>
    </row>
    <row r="32" spans="1:10" s="1" customFormat="1" ht="46.5" customHeight="1">
      <c r="A32" s="104" t="s">
        <v>38</v>
      </c>
      <c r="B32" s="99">
        <v>1051</v>
      </c>
      <c r="C32" s="105" t="s">
        <v>255</v>
      </c>
      <c r="D32" s="105" t="s">
        <v>255</v>
      </c>
      <c r="E32" s="105" t="s">
        <v>255</v>
      </c>
      <c r="F32" s="105" t="s">
        <v>255</v>
      </c>
      <c r="G32" s="106"/>
      <c r="H32" s="294"/>
      <c r="I32" s="66"/>
      <c r="J32" s="324"/>
    </row>
    <row r="33" spans="1:11" s="1" customFormat="1" ht="33.75" customHeight="1">
      <c r="A33" s="104" t="s">
        <v>39</v>
      </c>
      <c r="B33" s="99">
        <v>1052</v>
      </c>
      <c r="C33" s="105" t="s">
        <v>255</v>
      </c>
      <c r="D33" s="105" t="s">
        <v>255</v>
      </c>
      <c r="E33" s="105" t="s">
        <v>255</v>
      </c>
      <c r="F33" s="105" t="s">
        <v>255</v>
      </c>
      <c r="G33" s="106"/>
      <c r="H33" s="294"/>
      <c r="I33" s="66"/>
      <c r="J33" s="324"/>
    </row>
    <row r="34" spans="1:11" s="1" customFormat="1" ht="31.5" customHeight="1">
      <c r="A34" s="104" t="s">
        <v>387</v>
      </c>
      <c r="B34" s="99">
        <v>1053</v>
      </c>
      <c r="C34" s="105" t="s">
        <v>255</v>
      </c>
      <c r="D34" s="105" t="s">
        <v>255</v>
      </c>
      <c r="E34" s="105" t="s">
        <v>255</v>
      </c>
      <c r="F34" s="105" t="s">
        <v>255</v>
      </c>
      <c r="G34" s="106"/>
      <c r="H34" s="294"/>
      <c r="I34" s="66"/>
      <c r="J34" s="324"/>
    </row>
    <row r="35" spans="1:11" s="1" customFormat="1" ht="21.75" customHeight="1">
      <c r="A35" s="104" t="s">
        <v>40</v>
      </c>
      <c r="B35" s="99">
        <v>1054</v>
      </c>
      <c r="C35" s="105" t="s">
        <v>255</v>
      </c>
      <c r="D35" s="105" t="s">
        <v>255</v>
      </c>
      <c r="E35" s="105" t="s">
        <v>255</v>
      </c>
      <c r="F35" s="105" t="s">
        <v>255</v>
      </c>
      <c r="G35" s="106"/>
      <c r="H35" s="294"/>
      <c r="I35" s="66"/>
      <c r="J35" s="324"/>
    </row>
    <row r="36" spans="1:11" s="1" customFormat="1" ht="20.25" customHeight="1">
      <c r="A36" s="104" t="s">
        <v>60</v>
      </c>
      <c r="B36" s="99">
        <v>1055</v>
      </c>
      <c r="C36" s="105" t="s">
        <v>255</v>
      </c>
      <c r="D36" s="105" t="s">
        <v>255</v>
      </c>
      <c r="E36" s="105" t="s">
        <v>255</v>
      </c>
      <c r="F36" s="105" t="s">
        <v>255</v>
      </c>
      <c r="G36" s="106"/>
      <c r="H36" s="294"/>
      <c r="I36" s="66"/>
      <c r="J36" s="324"/>
    </row>
    <row r="37" spans="1:11" s="1" customFormat="1" ht="20.100000000000001" customHeight="1">
      <c r="A37" s="104" t="s">
        <v>41</v>
      </c>
      <c r="B37" s="99">
        <v>1056</v>
      </c>
      <c r="C37" s="105" t="s">
        <v>255</v>
      </c>
      <c r="D37" s="105" t="s">
        <v>255</v>
      </c>
      <c r="E37" s="105" t="s">
        <v>255</v>
      </c>
      <c r="F37" s="105" t="s">
        <v>255</v>
      </c>
      <c r="G37" s="106"/>
      <c r="H37" s="294"/>
      <c r="I37" s="66"/>
      <c r="J37" s="324"/>
    </row>
    <row r="38" spans="1:11" s="1" customFormat="1" ht="21.75" customHeight="1">
      <c r="A38" s="104" t="s">
        <v>42</v>
      </c>
      <c r="B38" s="99">
        <v>1057</v>
      </c>
      <c r="C38" s="105" t="s">
        <v>255</v>
      </c>
      <c r="D38" s="105" t="s">
        <v>255</v>
      </c>
      <c r="E38" s="105" t="s">
        <v>255</v>
      </c>
      <c r="F38" s="105" t="s">
        <v>255</v>
      </c>
      <c r="G38" s="106"/>
      <c r="H38" s="294"/>
      <c r="I38" s="66"/>
      <c r="J38" s="324"/>
    </row>
    <row r="39" spans="1:11" s="1" customFormat="1" ht="30.75" customHeight="1">
      <c r="A39" s="104" t="s">
        <v>43</v>
      </c>
      <c r="B39" s="99">
        <v>1058</v>
      </c>
      <c r="C39" s="105" t="s">
        <v>255</v>
      </c>
      <c r="D39" s="105" t="s">
        <v>255</v>
      </c>
      <c r="E39" s="105" t="s">
        <v>255</v>
      </c>
      <c r="F39" s="105" t="s">
        <v>255</v>
      </c>
      <c r="G39" s="106"/>
      <c r="H39" s="294"/>
      <c r="I39" s="66"/>
      <c r="J39" s="324"/>
    </row>
    <row r="40" spans="1:11" s="1" customFormat="1" ht="30.75" customHeight="1">
      <c r="A40" s="104" t="s">
        <v>44</v>
      </c>
      <c r="B40" s="99">
        <v>1059</v>
      </c>
      <c r="C40" s="105" t="s">
        <v>255</v>
      </c>
      <c r="D40" s="105" t="s">
        <v>255</v>
      </c>
      <c r="E40" s="105" t="s">
        <v>255</v>
      </c>
      <c r="F40" s="105" t="s">
        <v>255</v>
      </c>
      <c r="G40" s="106"/>
      <c r="H40" s="294"/>
      <c r="I40" s="66"/>
      <c r="J40" s="324"/>
    </row>
    <row r="41" spans="1:11" s="1" customFormat="1" ht="50.25" customHeight="1">
      <c r="A41" s="104" t="s">
        <v>68</v>
      </c>
      <c r="B41" s="99">
        <v>1060</v>
      </c>
      <c r="C41" s="105" t="s">
        <v>255</v>
      </c>
      <c r="D41" s="105" t="s">
        <v>255</v>
      </c>
      <c r="E41" s="105" t="s">
        <v>255</v>
      </c>
      <c r="F41" s="105" t="s">
        <v>255</v>
      </c>
      <c r="G41" s="106"/>
      <c r="H41" s="294"/>
      <c r="I41" s="66"/>
      <c r="J41" s="324"/>
    </row>
    <row r="42" spans="1:11" s="1" customFormat="1" ht="22.5" customHeight="1">
      <c r="A42" s="177" t="s">
        <v>45</v>
      </c>
      <c r="B42" s="216">
        <v>1061</v>
      </c>
      <c r="C42" s="175" t="s">
        <v>255</v>
      </c>
      <c r="D42" s="175" t="s">
        <v>255</v>
      </c>
      <c r="E42" s="175" t="s">
        <v>255</v>
      </c>
      <c r="F42" s="175" t="s">
        <v>255</v>
      </c>
      <c r="G42" s="176"/>
      <c r="H42" s="295"/>
      <c r="I42" s="66"/>
      <c r="J42" s="324"/>
    </row>
    <row r="43" spans="1:11" s="1" customFormat="1" ht="22.5" customHeight="1">
      <c r="A43" s="104" t="s">
        <v>395</v>
      </c>
      <c r="B43" s="99">
        <v>1062</v>
      </c>
      <c r="C43" s="105" t="s">
        <v>255</v>
      </c>
      <c r="D43" s="105" t="s">
        <v>255</v>
      </c>
      <c r="E43" s="105" t="s">
        <v>255</v>
      </c>
      <c r="F43" s="105" t="s">
        <v>255</v>
      </c>
      <c r="G43" s="106"/>
      <c r="H43" s="294"/>
      <c r="I43" s="66"/>
      <c r="J43" s="324"/>
      <c r="K43" s="324"/>
    </row>
    <row r="44" spans="1:11" ht="27.75" customHeight="1">
      <c r="A44" s="289" t="s">
        <v>396</v>
      </c>
      <c r="B44" s="210">
        <v>1070</v>
      </c>
      <c r="C44" s="226">
        <f>SUM(C45:C51)</f>
        <v>0</v>
      </c>
      <c r="D44" s="226">
        <f>SUM(D45:D51)</f>
        <v>-1147</v>
      </c>
      <c r="E44" s="226">
        <f>SUM(E45:E51)</f>
        <v>-415</v>
      </c>
      <c r="F44" s="226">
        <f>SUM(F45:F51)</f>
        <v>-387.5</v>
      </c>
      <c r="G44" s="226">
        <f>F44-E44</f>
        <v>27.5</v>
      </c>
      <c r="H44" s="293">
        <f>F44/E44*100</f>
        <v>93.373493975903614</v>
      </c>
      <c r="I44" s="66"/>
      <c r="J44" s="321"/>
      <c r="K44" s="321"/>
    </row>
    <row r="45" spans="1:11" ht="22.5" customHeight="1">
      <c r="A45" s="104" t="s">
        <v>35</v>
      </c>
      <c r="B45" s="99">
        <v>1071</v>
      </c>
      <c r="C45" s="105" t="s">
        <v>255</v>
      </c>
      <c r="D45" s="105">
        <v>-782</v>
      </c>
      <c r="E45" s="105" t="s">
        <v>255</v>
      </c>
      <c r="F45" s="105">
        <v>-269.5</v>
      </c>
      <c r="G45" s="106"/>
      <c r="H45" s="294"/>
      <c r="I45" s="66"/>
      <c r="J45" s="321"/>
      <c r="K45" s="321"/>
    </row>
    <row r="46" spans="1:11" ht="20.25" customHeight="1">
      <c r="A46" s="104" t="s">
        <v>36</v>
      </c>
      <c r="B46" s="99">
        <v>1072</v>
      </c>
      <c r="C46" s="105" t="s">
        <v>255</v>
      </c>
      <c r="D46" s="105">
        <v>-170</v>
      </c>
      <c r="E46" s="105" t="s">
        <v>255</v>
      </c>
      <c r="F46" s="105">
        <v>-58</v>
      </c>
      <c r="G46" s="106"/>
      <c r="H46" s="294"/>
      <c r="I46" s="66"/>
      <c r="J46" s="321"/>
      <c r="K46" s="321"/>
    </row>
    <row r="47" spans="1:11" s="1" customFormat="1" ht="21" customHeight="1">
      <c r="A47" s="104" t="s">
        <v>133</v>
      </c>
      <c r="B47" s="99">
        <v>1073</v>
      </c>
      <c r="C47" s="105" t="s">
        <v>255</v>
      </c>
      <c r="D47" s="105"/>
      <c r="E47" s="105" t="s">
        <v>255</v>
      </c>
      <c r="F47" s="105" t="s">
        <v>255</v>
      </c>
      <c r="G47" s="106"/>
      <c r="H47" s="294"/>
      <c r="I47" s="66"/>
      <c r="J47" s="324"/>
      <c r="K47" s="324"/>
    </row>
    <row r="48" spans="1:11" s="1" customFormat="1" ht="29.25" customHeight="1">
      <c r="A48" s="104" t="s">
        <v>57</v>
      </c>
      <c r="B48" s="99">
        <v>1074</v>
      </c>
      <c r="C48" s="105" t="s">
        <v>255</v>
      </c>
      <c r="D48" s="105">
        <v>-14</v>
      </c>
      <c r="E48" s="105" t="s">
        <v>255</v>
      </c>
      <c r="F48" s="105">
        <v>-5</v>
      </c>
      <c r="G48" s="106"/>
      <c r="H48" s="294"/>
      <c r="I48" s="66"/>
      <c r="J48" s="324"/>
      <c r="K48" s="324"/>
    </row>
    <row r="49" spans="1:11" s="1" customFormat="1" ht="19.5" customHeight="1">
      <c r="A49" s="104" t="s">
        <v>71</v>
      </c>
      <c r="B49" s="99">
        <v>1075</v>
      </c>
      <c r="C49" s="105" t="s">
        <v>255</v>
      </c>
      <c r="D49" s="105"/>
      <c r="E49" s="105" t="s">
        <v>255</v>
      </c>
      <c r="F49" s="105" t="s">
        <v>255</v>
      </c>
      <c r="G49" s="106"/>
      <c r="H49" s="294"/>
      <c r="I49" s="66"/>
      <c r="J49" s="324"/>
      <c r="K49" s="324"/>
    </row>
    <row r="50" spans="1:11" s="1" customFormat="1" ht="17.25" customHeight="1">
      <c r="A50" s="104" t="s">
        <v>134</v>
      </c>
      <c r="B50" s="99">
        <v>1076</v>
      </c>
      <c r="C50" s="105" t="s">
        <v>255</v>
      </c>
      <c r="D50" s="105"/>
      <c r="E50" s="105" t="s">
        <v>255</v>
      </c>
      <c r="F50" s="105" t="s">
        <v>255</v>
      </c>
      <c r="G50" s="106"/>
      <c r="H50" s="294"/>
      <c r="I50" s="66"/>
      <c r="J50" s="324"/>
      <c r="K50" s="324"/>
    </row>
    <row r="51" spans="1:11" s="1" customFormat="1" ht="24.75" customHeight="1">
      <c r="A51" s="104" t="s">
        <v>397</v>
      </c>
      <c r="B51" s="99">
        <v>1077</v>
      </c>
      <c r="C51" s="82" t="s">
        <v>255</v>
      </c>
      <c r="D51" s="82">
        <v>-181</v>
      </c>
      <c r="E51" s="82">
        <v>-415</v>
      </c>
      <c r="F51" s="82">
        <v>-55</v>
      </c>
      <c r="G51" s="86"/>
      <c r="H51" s="296"/>
      <c r="I51" s="66"/>
      <c r="J51" s="324"/>
      <c r="K51" s="324"/>
    </row>
    <row r="52" spans="1:11" s="1" customFormat="1" ht="34.5" customHeight="1">
      <c r="A52" s="230" t="s">
        <v>398</v>
      </c>
      <c r="B52" s="210">
        <v>1080</v>
      </c>
      <c r="C52" s="226">
        <f>SUM(C53:C57)</f>
        <v>0</v>
      </c>
      <c r="D52" s="226">
        <f>SUM(D53:D57)</f>
        <v>0</v>
      </c>
      <c r="E52" s="226">
        <f>SUM(E53:E57)</f>
        <v>0</v>
      </c>
      <c r="F52" s="226">
        <f>SUM(F53:F57)</f>
        <v>0</v>
      </c>
      <c r="G52" s="226">
        <f>F52-E52</f>
        <v>0</v>
      </c>
      <c r="H52" s="293" t="e">
        <f>F52/E52*100</f>
        <v>#DIV/0!</v>
      </c>
      <c r="I52" s="66"/>
      <c r="J52" s="324"/>
      <c r="K52" s="324"/>
    </row>
    <row r="53" spans="1:11" s="1" customFormat="1" ht="20.100000000000001" customHeight="1">
      <c r="A53" s="104" t="s">
        <v>65</v>
      </c>
      <c r="B53" s="99">
        <v>1081</v>
      </c>
      <c r="C53" s="105" t="s">
        <v>255</v>
      </c>
      <c r="D53" s="105"/>
      <c r="E53" s="105" t="s">
        <v>255</v>
      </c>
      <c r="F53" s="105" t="s">
        <v>255</v>
      </c>
      <c r="G53" s="106"/>
      <c r="H53" s="294"/>
      <c r="I53" s="66"/>
      <c r="J53" s="324"/>
    </row>
    <row r="54" spans="1:11" s="1" customFormat="1" ht="20.100000000000001" customHeight="1">
      <c r="A54" s="104" t="s">
        <v>46</v>
      </c>
      <c r="B54" s="99">
        <v>1082</v>
      </c>
      <c r="C54" s="105" t="s">
        <v>255</v>
      </c>
      <c r="D54" s="105"/>
      <c r="E54" s="105" t="s">
        <v>255</v>
      </c>
      <c r="F54" s="105" t="s">
        <v>255</v>
      </c>
      <c r="G54" s="106"/>
      <c r="H54" s="294"/>
      <c r="I54" s="66"/>
      <c r="J54" s="324"/>
    </row>
    <row r="55" spans="1:11" s="1" customFormat="1" ht="18.75" customHeight="1">
      <c r="A55" s="104" t="s">
        <v>55</v>
      </c>
      <c r="B55" s="99">
        <v>1083</v>
      </c>
      <c r="C55" s="105" t="s">
        <v>255</v>
      </c>
      <c r="D55" s="105"/>
      <c r="E55" s="105" t="s">
        <v>255</v>
      </c>
      <c r="F55" s="105" t="s">
        <v>255</v>
      </c>
      <c r="G55" s="106"/>
      <c r="H55" s="294"/>
      <c r="I55" s="66"/>
      <c r="J55" s="324"/>
    </row>
    <row r="56" spans="1:11" s="1" customFormat="1" ht="20.100000000000001" customHeight="1">
      <c r="A56" s="104" t="s">
        <v>160</v>
      </c>
      <c r="B56" s="99">
        <v>1084</v>
      </c>
      <c r="C56" s="105" t="s">
        <v>255</v>
      </c>
      <c r="D56" s="105"/>
      <c r="E56" s="105" t="s">
        <v>255</v>
      </c>
      <c r="F56" s="105" t="s">
        <v>255</v>
      </c>
      <c r="G56" s="106"/>
      <c r="H56" s="294"/>
      <c r="I56" s="66"/>
      <c r="J56" s="324"/>
    </row>
    <row r="57" spans="1:11" s="1" customFormat="1" ht="21.75" customHeight="1">
      <c r="A57" s="104" t="s">
        <v>399</v>
      </c>
      <c r="B57" s="99">
        <v>1085</v>
      </c>
      <c r="C57" s="105" t="s">
        <v>255</v>
      </c>
      <c r="D57" s="105"/>
      <c r="E57" s="105" t="s">
        <v>255</v>
      </c>
      <c r="F57" s="105" t="s">
        <v>255</v>
      </c>
      <c r="G57" s="106"/>
      <c r="H57" s="294"/>
      <c r="I57" s="66"/>
      <c r="J57" s="324"/>
    </row>
    <row r="58" spans="1:11" s="4" customFormat="1" ht="38.25" customHeight="1">
      <c r="A58" s="217" t="s">
        <v>2</v>
      </c>
      <c r="B58" s="210">
        <v>1100</v>
      </c>
      <c r="C58" s="158">
        <f>C17+C19+C21+C44+C52</f>
        <v>67.500000000001819</v>
      </c>
      <c r="D58" s="158">
        <f>D17+D19+D21+D44+D52</f>
        <v>118.79999999999927</v>
      </c>
      <c r="E58" s="158">
        <f>E17+E19+E21+E44+E52</f>
        <v>26</v>
      </c>
      <c r="F58" s="158">
        <f>F17+F19+F21+F44+F52</f>
        <v>27.5</v>
      </c>
      <c r="G58" s="158">
        <f t="shared" ref="G58:G73" si="2">F58-E58</f>
        <v>1.5</v>
      </c>
      <c r="H58" s="293">
        <f>F58/E58*100</f>
        <v>105.76923076923077</v>
      </c>
      <c r="I58" s="67"/>
      <c r="J58" s="322"/>
    </row>
    <row r="59" spans="1:11" ht="33.75" customHeight="1">
      <c r="A59" s="9" t="s">
        <v>401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96"/>
      <c r="I59" s="66"/>
      <c r="J59" s="321"/>
    </row>
    <row r="60" spans="1:11" ht="24" customHeight="1">
      <c r="A60" s="9" t="s">
        <v>400</v>
      </c>
      <c r="B60" s="99">
        <v>1120</v>
      </c>
      <c r="C60" s="82"/>
      <c r="D60" s="82"/>
      <c r="E60" s="82"/>
      <c r="F60" s="82"/>
      <c r="G60" s="86">
        <f t="shared" si="2"/>
        <v>0</v>
      </c>
      <c r="H60" s="296"/>
      <c r="I60" s="66"/>
      <c r="J60" s="321"/>
    </row>
    <row r="61" spans="1:11" ht="36" customHeight="1">
      <c r="A61" s="9" t="s">
        <v>404</v>
      </c>
      <c r="B61" s="99">
        <v>1130</v>
      </c>
      <c r="C61" s="82" t="s">
        <v>255</v>
      </c>
      <c r="D61" s="82"/>
      <c r="E61" s="82" t="s">
        <v>255</v>
      </c>
      <c r="F61" s="82" t="s">
        <v>255</v>
      </c>
      <c r="G61" s="86"/>
      <c r="H61" s="296"/>
      <c r="I61" s="66"/>
      <c r="J61" s="321"/>
    </row>
    <row r="62" spans="1:11" ht="24.75" customHeight="1">
      <c r="A62" s="9" t="s">
        <v>406</v>
      </c>
      <c r="B62" s="99">
        <v>1140</v>
      </c>
      <c r="C62" s="82" t="s">
        <v>255</v>
      </c>
      <c r="D62" s="82"/>
      <c r="E62" s="82" t="s">
        <v>255</v>
      </c>
      <c r="F62" s="82" t="s">
        <v>255</v>
      </c>
      <c r="G62" s="86"/>
      <c r="H62" s="296"/>
      <c r="I62" s="66"/>
      <c r="J62" s="321"/>
    </row>
    <row r="63" spans="1:11" ht="26.25" customHeight="1">
      <c r="A63" s="9" t="s">
        <v>405</v>
      </c>
      <c r="B63" s="99">
        <v>1150</v>
      </c>
      <c r="C63" s="82"/>
      <c r="D63" s="82"/>
      <c r="E63" s="82"/>
      <c r="F63" s="82"/>
      <c r="G63" s="86">
        <f t="shared" si="2"/>
        <v>0</v>
      </c>
      <c r="H63" s="296"/>
      <c r="I63" s="66"/>
      <c r="J63" s="321"/>
    </row>
    <row r="64" spans="1:11" ht="18.75" customHeight="1">
      <c r="A64" s="104" t="s">
        <v>160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94"/>
      <c r="I64" s="66"/>
      <c r="J64" s="321"/>
    </row>
    <row r="65" spans="1:11" ht="28.5" customHeight="1">
      <c r="A65" s="9" t="s">
        <v>407</v>
      </c>
      <c r="B65" s="99">
        <v>1160</v>
      </c>
      <c r="C65" s="82" t="s">
        <v>255</v>
      </c>
      <c r="D65" s="82"/>
      <c r="E65" s="82" t="s">
        <v>255</v>
      </c>
      <c r="F65" s="82" t="s">
        <v>255</v>
      </c>
      <c r="G65" s="86"/>
      <c r="H65" s="296"/>
      <c r="I65" s="66"/>
      <c r="J65" s="321"/>
      <c r="K65" s="321"/>
    </row>
    <row r="66" spans="1:11" ht="18.75" customHeight="1">
      <c r="A66" s="104" t="s">
        <v>160</v>
      </c>
      <c r="B66" s="99">
        <v>1161</v>
      </c>
      <c r="C66" s="105" t="s">
        <v>255</v>
      </c>
      <c r="D66" s="105"/>
      <c r="E66" s="105" t="s">
        <v>255</v>
      </c>
      <c r="F66" s="105" t="s">
        <v>255</v>
      </c>
      <c r="G66" s="106"/>
      <c r="H66" s="294"/>
      <c r="I66" s="66"/>
      <c r="J66" s="321"/>
      <c r="K66" s="321"/>
    </row>
    <row r="67" spans="1:11" s="4" customFormat="1" ht="39" customHeight="1">
      <c r="A67" s="217" t="s">
        <v>82</v>
      </c>
      <c r="B67" s="210">
        <v>1170</v>
      </c>
      <c r="C67" s="158">
        <f>SUM(C58,C59,C60,C61,C62,C63,C65)</f>
        <v>67.500000000001819</v>
      </c>
      <c r="D67" s="158">
        <f>SUM(D58,D59,D60,D61,D62,D63,D65)</f>
        <v>118.79999999999927</v>
      </c>
      <c r="E67" s="158">
        <f>SUM(E58,E59,E60,E61,E62,E63,E65)</f>
        <v>26</v>
      </c>
      <c r="F67" s="158">
        <f>SUM(F58,F59,F60,F61,F62,F63,F65)</f>
        <v>27.5</v>
      </c>
      <c r="G67" s="158">
        <f t="shared" si="2"/>
        <v>1.5</v>
      </c>
      <c r="H67" s="293">
        <f>F67/E67*100</f>
        <v>105.76923076923077</v>
      </c>
      <c r="I67" s="67"/>
      <c r="J67" s="322"/>
      <c r="K67" s="322"/>
    </row>
    <row r="68" spans="1:11" ht="33.75" customHeight="1">
      <c r="A68" s="7" t="s">
        <v>106</v>
      </c>
      <c r="B68" s="99">
        <v>1180</v>
      </c>
      <c r="C68" s="313">
        <v>-12.2</v>
      </c>
      <c r="D68" s="82">
        <v>-22</v>
      </c>
      <c r="E68" s="82">
        <v>-4</v>
      </c>
      <c r="F68" s="82">
        <v>-5</v>
      </c>
      <c r="G68" s="86">
        <f t="shared" si="2"/>
        <v>-1</v>
      </c>
      <c r="H68" s="296"/>
      <c r="I68" s="66"/>
      <c r="J68" s="321"/>
      <c r="K68" s="321"/>
    </row>
    <row r="69" spans="1:11" ht="38.25" customHeight="1">
      <c r="A69" s="7" t="s">
        <v>107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96"/>
      <c r="I69" s="66"/>
      <c r="J69" s="321"/>
      <c r="K69" s="321"/>
    </row>
    <row r="70" spans="1:11" s="4" customFormat="1" ht="40.5" customHeight="1">
      <c r="A70" s="217" t="s">
        <v>402</v>
      </c>
      <c r="B70" s="210">
        <v>1200</v>
      </c>
      <c r="C70" s="158">
        <f>SUM(C67,C68,C69)</f>
        <v>55.300000000001816</v>
      </c>
      <c r="D70" s="158">
        <f>SUM(D67,D68,D69)</f>
        <v>96.799999999999272</v>
      </c>
      <c r="E70" s="158">
        <f>SUM(E67,E68,E69)</f>
        <v>22</v>
      </c>
      <c r="F70" s="158">
        <f>SUM(F67,F68,F69)</f>
        <v>22.5</v>
      </c>
      <c r="G70" s="158">
        <f t="shared" si="2"/>
        <v>0.5</v>
      </c>
      <c r="H70" s="293">
        <f>F70/E70*100</f>
        <v>102.27272727272727</v>
      </c>
      <c r="I70" s="67"/>
      <c r="J70" s="322"/>
      <c r="K70" s="322"/>
    </row>
    <row r="71" spans="1:11" ht="24.75" customHeight="1">
      <c r="A71" s="7" t="s">
        <v>22</v>
      </c>
      <c r="B71" s="92">
        <v>1201</v>
      </c>
      <c r="C71" s="82"/>
      <c r="D71" s="82"/>
      <c r="E71" s="82"/>
      <c r="F71" s="82"/>
      <c r="G71" s="86">
        <f t="shared" si="2"/>
        <v>0</v>
      </c>
      <c r="H71" s="296"/>
      <c r="I71" s="65"/>
      <c r="J71" s="321"/>
      <c r="K71" s="321"/>
    </row>
    <row r="72" spans="1:11" ht="21" customHeight="1">
      <c r="A72" s="7" t="s">
        <v>23</v>
      </c>
      <c r="B72" s="92">
        <v>1202</v>
      </c>
      <c r="C72" s="82" t="s">
        <v>255</v>
      </c>
      <c r="D72" s="82"/>
      <c r="E72" s="82" t="s">
        <v>255</v>
      </c>
      <c r="F72" s="82" t="s">
        <v>255</v>
      </c>
      <c r="G72" s="86"/>
      <c r="H72" s="296"/>
      <c r="I72" s="65"/>
      <c r="J72" s="321"/>
      <c r="K72" s="321"/>
    </row>
    <row r="73" spans="1:11" ht="19.5" customHeight="1">
      <c r="A73" s="104" t="s">
        <v>188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94"/>
      <c r="I73" s="66"/>
      <c r="J73" s="321"/>
      <c r="K73" s="321"/>
    </row>
    <row r="74" spans="1:11" s="4" customFormat="1" ht="38.25" customHeight="1">
      <c r="A74" s="365" t="s">
        <v>202</v>
      </c>
      <c r="B74" s="365"/>
      <c r="C74" s="365"/>
      <c r="D74" s="365"/>
      <c r="E74" s="365"/>
      <c r="F74" s="365"/>
      <c r="G74" s="365"/>
      <c r="H74" s="365"/>
      <c r="I74" s="365"/>
      <c r="J74" s="322"/>
    </row>
    <row r="75" spans="1:11" ht="62.25" customHeight="1">
      <c r="A75" s="59" t="s">
        <v>503</v>
      </c>
      <c r="B75" s="92">
        <v>1300</v>
      </c>
      <c r="C75" s="86">
        <f>SUM(C19,C52)</f>
        <v>0</v>
      </c>
      <c r="D75" s="86">
        <f>SUM(D19,D52)</f>
        <v>0</v>
      </c>
      <c r="E75" s="86">
        <f>SUM(E19,E52)</f>
        <v>0</v>
      </c>
      <c r="F75" s="86">
        <f>SUM(F19,F52)</f>
        <v>0</v>
      </c>
      <c r="G75" s="86">
        <f>F75-E75</f>
        <v>0</v>
      </c>
      <c r="H75" s="293" t="e">
        <f>F75/E75*100</f>
        <v>#DIV/0!</v>
      </c>
      <c r="I75" s="65"/>
      <c r="J75" s="321"/>
    </row>
    <row r="76" spans="1:11" ht="54.75" customHeight="1">
      <c r="A76" s="62" t="s">
        <v>261</v>
      </c>
      <c r="B76" s="92">
        <v>1310</v>
      </c>
      <c r="C76" s="86">
        <f>SUM(C59,C60,C61,C62)</f>
        <v>0</v>
      </c>
      <c r="D76" s="86">
        <f>SUM(D59,D60,D61,D62)</f>
        <v>0</v>
      </c>
      <c r="E76" s="86">
        <f>SUM(E59,E60,E61,E62)</f>
        <v>0</v>
      </c>
      <c r="F76" s="86">
        <f>SUM(F59,F60,F61,F62)</f>
        <v>0</v>
      </c>
      <c r="G76" s="86">
        <f>F76-E76</f>
        <v>0</v>
      </c>
      <c r="H76" s="293" t="e">
        <f t="shared" ref="H76:H88" si="3">F76/E76*100</f>
        <v>#DIV/0!</v>
      </c>
      <c r="I76" s="65"/>
      <c r="J76" s="321"/>
    </row>
    <row r="77" spans="1:11" ht="35.25" customHeight="1">
      <c r="A77" s="59" t="s">
        <v>262</v>
      </c>
      <c r="B77" s="92">
        <v>1320</v>
      </c>
      <c r="C77" s="86">
        <f>SUM(C63,C65)</f>
        <v>0</v>
      </c>
      <c r="D77" s="86">
        <f>SUM(D63,D65)</f>
        <v>0</v>
      </c>
      <c r="E77" s="86">
        <f>SUM(E63,E65)</f>
        <v>0</v>
      </c>
      <c r="F77" s="86">
        <f>SUM(F63,F65)</f>
        <v>0</v>
      </c>
      <c r="G77" s="86">
        <f>F77-E77</f>
        <v>0</v>
      </c>
      <c r="H77" s="293" t="e">
        <f t="shared" si="3"/>
        <v>#DIV/0!</v>
      </c>
      <c r="I77" s="65"/>
      <c r="J77" s="321"/>
    </row>
    <row r="78" spans="1:11" ht="30" customHeight="1">
      <c r="A78" s="214" t="s">
        <v>16</v>
      </c>
      <c r="B78" s="215">
        <v>1330</v>
      </c>
      <c r="C78" s="226">
        <f>C7+C19+C59+C60+C63</f>
        <v>8652.7000000000007</v>
      </c>
      <c r="D78" s="226">
        <f>D7+D19+D59+D60+D63</f>
        <v>9503.7999999999993</v>
      </c>
      <c r="E78" s="226">
        <f>E7+E19+E59+E60+E63</f>
        <v>3007</v>
      </c>
      <c r="F78" s="226">
        <f>F7+F19+F59+F60+F63</f>
        <v>3155</v>
      </c>
      <c r="G78" s="226">
        <f>G7+G19+G59+G60+G63</f>
        <v>148</v>
      </c>
      <c r="H78" s="293">
        <f t="shared" si="3"/>
        <v>104.92184901895575</v>
      </c>
      <c r="I78" s="66"/>
      <c r="J78" s="321"/>
    </row>
    <row r="79" spans="1:11" ht="30" customHeight="1">
      <c r="A79" s="214" t="s">
        <v>92</v>
      </c>
      <c r="B79" s="215">
        <v>1340</v>
      </c>
      <c r="C79" s="226">
        <v>5723</v>
      </c>
      <c r="D79" s="226">
        <v>9407</v>
      </c>
      <c r="E79" s="226">
        <v>-2985</v>
      </c>
      <c r="F79" s="226">
        <v>3133</v>
      </c>
      <c r="G79" s="226">
        <v>9407</v>
      </c>
      <c r="H79" s="293">
        <f t="shared" si="3"/>
        <v>-104.95812395309882</v>
      </c>
      <c r="I79" s="66"/>
      <c r="J79" s="321"/>
    </row>
    <row r="80" spans="1:11" ht="50.25" customHeight="1">
      <c r="A80" s="362" t="s">
        <v>169</v>
      </c>
      <c r="B80" s="363"/>
      <c r="C80" s="363"/>
      <c r="D80" s="363"/>
      <c r="E80" s="363"/>
      <c r="F80" s="363"/>
      <c r="G80" s="363"/>
      <c r="H80" s="363"/>
      <c r="I80" s="364"/>
      <c r="J80" s="321"/>
    </row>
    <row r="81" spans="1:10" ht="36.75" customHeight="1">
      <c r="A81" s="7" t="s">
        <v>203</v>
      </c>
      <c r="B81" s="99">
        <v>1500</v>
      </c>
      <c r="C81" s="82">
        <v>7586</v>
      </c>
      <c r="D81" s="82">
        <v>8296</v>
      </c>
      <c r="E81" s="82">
        <v>2191</v>
      </c>
      <c r="F81" s="82">
        <v>2757</v>
      </c>
      <c r="G81" s="86">
        <f t="shared" ref="G81:G88" si="4">F81-E81</f>
        <v>566</v>
      </c>
      <c r="H81" s="293">
        <f t="shared" si="3"/>
        <v>125.8329529895025</v>
      </c>
      <c r="I81" s="66"/>
      <c r="J81" s="321"/>
    </row>
    <row r="82" spans="1:10" ht="24.75" customHeight="1">
      <c r="A82" s="104" t="s">
        <v>204</v>
      </c>
      <c r="B82" s="100">
        <v>1501</v>
      </c>
      <c r="C82" s="313">
        <v>7533</v>
      </c>
      <c r="D82" s="105">
        <v>8238</v>
      </c>
      <c r="E82" s="105">
        <v>2147</v>
      </c>
      <c r="F82" s="105">
        <v>2740</v>
      </c>
      <c r="G82" s="106">
        <f t="shared" si="4"/>
        <v>593</v>
      </c>
      <c r="H82" s="293">
        <f t="shared" si="3"/>
        <v>127.61993479273406</v>
      </c>
      <c r="I82" s="223"/>
      <c r="J82" s="321"/>
    </row>
    <row r="83" spans="1:10" ht="24.75" customHeight="1">
      <c r="A83" s="104" t="s">
        <v>26</v>
      </c>
      <c r="B83" s="100">
        <v>1502</v>
      </c>
      <c r="C83" s="105">
        <v>53</v>
      </c>
      <c r="D83" s="105">
        <v>58</v>
      </c>
      <c r="E83" s="105">
        <v>44</v>
      </c>
      <c r="F83" s="105">
        <v>17</v>
      </c>
      <c r="G83" s="106">
        <f t="shared" si="4"/>
        <v>-27</v>
      </c>
      <c r="H83" s="293">
        <f t="shared" si="3"/>
        <v>38.636363636363633</v>
      </c>
      <c r="I83" s="223"/>
      <c r="J83" s="321"/>
    </row>
    <row r="84" spans="1:10" ht="30.75" customHeight="1">
      <c r="A84" s="7" t="s">
        <v>3</v>
      </c>
      <c r="B84" s="101">
        <v>1510</v>
      </c>
      <c r="C84" s="82">
        <v>700</v>
      </c>
      <c r="D84" s="82">
        <v>782</v>
      </c>
      <c r="E84" s="82">
        <v>265</v>
      </c>
      <c r="F84" s="82">
        <v>270</v>
      </c>
      <c r="G84" s="86">
        <f t="shared" si="4"/>
        <v>5</v>
      </c>
      <c r="H84" s="293">
        <f t="shared" si="3"/>
        <v>101.88679245283019</v>
      </c>
      <c r="I84" s="66"/>
      <c r="J84" s="321"/>
    </row>
    <row r="85" spans="1:10" ht="29.25" customHeight="1">
      <c r="A85" s="7" t="s">
        <v>4</v>
      </c>
      <c r="B85" s="101">
        <v>1520</v>
      </c>
      <c r="C85" s="82">
        <v>154</v>
      </c>
      <c r="D85" s="82">
        <v>170</v>
      </c>
      <c r="E85" s="82">
        <v>58</v>
      </c>
      <c r="F85" s="82">
        <v>58</v>
      </c>
      <c r="G85" s="86">
        <f t="shared" si="4"/>
        <v>0</v>
      </c>
      <c r="H85" s="293">
        <f t="shared" si="3"/>
        <v>100</v>
      </c>
      <c r="I85" s="66"/>
      <c r="J85" s="321"/>
    </row>
    <row r="86" spans="1:10" ht="27" customHeight="1">
      <c r="A86" s="7" t="s">
        <v>5</v>
      </c>
      <c r="B86" s="101">
        <v>1530</v>
      </c>
      <c r="C86" s="82">
        <v>22</v>
      </c>
      <c r="D86" s="82">
        <v>14</v>
      </c>
      <c r="E86" s="82">
        <v>8</v>
      </c>
      <c r="F86" s="82">
        <v>5</v>
      </c>
      <c r="G86" s="86">
        <f t="shared" si="4"/>
        <v>-3</v>
      </c>
      <c r="H86" s="293">
        <f t="shared" si="3"/>
        <v>62.5</v>
      </c>
      <c r="I86" s="66"/>
      <c r="J86" s="321"/>
    </row>
    <row r="87" spans="1:10" ht="30" customHeight="1">
      <c r="A87" s="7" t="s">
        <v>27</v>
      </c>
      <c r="B87" s="101">
        <v>1540</v>
      </c>
      <c r="C87" s="82">
        <v>123</v>
      </c>
      <c r="D87" s="82">
        <v>123</v>
      </c>
      <c r="E87" s="82">
        <v>463</v>
      </c>
      <c r="F87" s="82">
        <v>38</v>
      </c>
      <c r="G87" s="86">
        <f t="shared" si="4"/>
        <v>-425</v>
      </c>
      <c r="H87" s="293">
        <f t="shared" si="3"/>
        <v>8.2073434125269973</v>
      </c>
      <c r="I87" s="66"/>
      <c r="J87" s="321"/>
    </row>
    <row r="88" spans="1:10" s="4" customFormat="1" ht="27.75" customHeight="1">
      <c r="A88" s="9" t="s">
        <v>51</v>
      </c>
      <c r="B88" s="102">
        <v>1550</v>
      </c>
      <c r="C88" s="226">
        <v>8585</v>
      </c>
      <c r="D88" s="226">
        <f>SUM(D81,D84:D87)</f>
        <v>9385</v>
      </c>
      <c r="E88" s="226">
        <f>SUM(E81,E84:E87)</f>
        <v>2985</v>
      </c>
      <c r="F88" s="226">
        <f>SUM(F81,F84:F87)</f>
        <v>3128</v>
      </c>
      <c r="G88" s="226">
        <f t="shared" si="4"/>
        <v>143</v>
      </c>
      <c r="H88" s="293">
        <f t="shared" si="3"/>
        <v>104.79061976549413</v>
      </c>
      <c r="I88" s="67"/>
      <c r="J88" s="322"/>
    </row>
    <row r="89" spans="1:10" ht="6.75" customHeight="1">
      <c r="A89" s="23"/>
      <c r="J89" s="321"/>
    </row>
    <row r="90" spans="1:10" ht="37.5" customHeight="1">
      <c r="A90" s="94" t="s">
        <v>533</v>
      </c>
      <c r="B90" s="328" t="s">
        <v>298</v>
      </c>
      <c r="C90" s="328"/>
      <c r="D90" s="155"/>
      <c r="E90" s="96"/>
      <c r="F90" s="335" t="s">
        <v>506</v>
      </c>
      <c r="G90" s="335"/>
      <c r="H90" s="335"/>
      <c r="I90" s="2"/>
      <c r="J90" s="321"/>
    </row>
    <row r="91" spans="1:10" s="1" customFormat="1" ht="21.75" customHeight="1">
      <c r="A91" s="113" t="s">
        <v>235</v>
      </c>
      <c r="B91" s="366" t="s">
        <v>234</v>
      </c>
      <c r="C91" s="366"/>
      <c r="D91" s="279"/>
      <c r="E91" s="114"/>
      <c r="F91" s="361" t="s">
        <v>87</v>
      </c>
      <c r="G91" s="361"/>
      <c r="H91" s="361"/>
      <c r="J91" s="324"/>
    </row>
    <row r="92" spans="1:10">
      <c r="A92" s="103"/>
      <c r="B92" s="97"/>
      <c r="C92" s="97"/>
      <c r="D92" s="97"/>
      <c r="E92" s="97"/>
      <c r="F92" s="97"/>
      <c r="G92" s="97"/>
      <c r="H92" s="298"/>
      <c r="J92" s="321"/>
    </row>
    <row r="93" spans="1:10">
      <c r="A93" s="23"/>
      <c r="J93" s="321"/>
    </row>
    <row r="94" spans="1:10">
      <c r="A94" s="23"/>
      <c r="J94" s="321"/>
    </row>
    <row r="95" spans="1:10">
      <c r="A95" s="23"/>
      <c r="J95" s="321"/>
    </row>
    <row r="96" spans="1:10">
      <c r="A96" s="23"/>
      <c r="J96" s="321"/>
    </row>
    <row r="97" spans="1:10">
      <c r="A97" s="23"/>
      <c r="J97" s="321"/>
    </row>
    <row r="98" spans="1:10">
      <c r="A98" s="23"/>
      <c r="J98" s="321"/>
    </row>
    <row r="99" spans="1:10">
      <c r="A99" s="23"/>
      <c r="J99" s="321"/>
    </row>
    <row r="100" spans="1:10">
      <c r="A100" s="23"/>
      <c r="J100" s="321"/>
    </row>
    <row r="101" spans="1:10">
      <c r="A101" s="23"/>
      <c r="J101" s="321"/>
    </row>
    <row r="102" spans="1:10">
      <c r="A102" s="23"/>
      <c r="J102" s="321"/>
    </row>
    <row r="103" spans="1:10">
      <c r="A103" s="23"/>
      <c r="J103" s="321"/>
    </row>
    <row r="104" spans="1:10">
      <c r="A104" s="23"/>
      <c r="J104" s="321"/>
    </row>
    <row r="105" spans="1:10">
      <c r="A105" s="23"/>
      <c r="J105" s="321"/>
    </row>
    <row r="106" spans="1:10">
      <c r="A106" s="23"/>
      <c r="J106" s="321"/>
    </row>
    <row r="107" spans="1:10">
      <c r="A107" s="23"/>
      <c r="J107" s="321"/>
    </row>
    <row r="108" spans="1:10">
      <c r="A108" s="23"/>
      <c r="J108" s="321"/>
    </row>
    <row r="109" spans="1:10">
      <c r="A109" s="23"/>
      <c r="J109" s="321"/>
    </row>
    <row r="110" spans="1:10">
      <c r="A110" s="23"/>
      <c r="J110" s="321"/>
    </row>
    <row r="111" spans="1:10">
      <c r="A111" s="23"/>
      <c r="J111" s="321"/>
    </row>
    <row r="112" spans="1:10">
      <c r="A112" s="23"/>
      <c r="J112" s="321"/>
    </row>
    <row r="113" spans="1:10">
      <c r="A113" s="23"/>
      <c r="J113" s="321"/>
    </row>
    <row r="114" spans="1:10">
      <c r="A114" s="23"/>
      <c r="J114" s="321"/>
    </row>
    <row r="115" spans="1:10">
      <c r="A115" s="23"/>
      <c r="J115" s="321"/>
    </row>
    <row r="116" spans="1:10">
      <c r="A116" s="23"/>
      <c r="J116" s="321"/>
    </row>
    <row r="117" spans="1:10">
      <c r="A117" s="23"/>
      <c r="J117" s="321"/>
    </row>
    <row r="118" spans="1:10">
      <c r="A118" s="23"/>
      <c r="J118" s="321"/>
    </row>
    <row r="119" spans="1:10">
      <c r="A119" s="23"/>
      <c r="J119" s="321"/>
    </row>
    <row r="120" spans="1:10">
      <c r="A120" s="23"/>
      <c r="J120" s="321"/>
    </row>
    <row r="121" spans="1:10">
      <c r="A121" s="23"/>
      <c r="J121" s="321"/>
    </row>
    <row r="122" spans="1:10">
      <c r="A122" s="23"/>
      <c r="J122" s="321"/>
    </row>
    <row r="123" spans="1:10">
      <c r="A123" s="23"/>
      <c r="J123" s="321"/>
    </row>
    <row r="124" spans="1:10">
      <c r="A124" s="23"/>
      <c r="J124" s="321"/>
    </row>
    <row r="125" spans="1:10">
      <c r="A125" s="23"/>
      <c r="J125" s="321"/>
    </row>
    <row r="126" spans="1:10">
      <c r="A126" s="23"/>
      <c r="J126" s="321"/>
    </row>
    <row r="127" spans="1:10">
      <c r="A127" s="23"/>
      <c r="J127" s="321"/>
    </row>
    <row r="128" spans="1:10">
      <c r="A128" s="23"/>
      <c r="J128" s="321"/>
    </row>
    <row r="129" spans="1:10">
      <c r="A129" s="23"/>
      <c r="J129" s="321"/>
    </row>
    <row r="130" spans="1:10">
      <c r="A130" s="23"/>
      <c r="J130" s="321"/>
    </row>
    <row r="131" spans="1:10">
      <c r="A131" s="23"/>
      <c r="J131" s="321"/>
    </row>
    <row r="132" spans="1:10">
      <c r="A132" s="23"/>
      <c r="J132" s="321"/>
    </row>
    <row r="133" spans="1:10">
      <c r="A133" s="23"/>
      <c r="J133" s="321"/>
    </row>
    <row r="134" spans="1:10">
      <c r="A134" s="23"/>
      <c r="J134" s="321"/>
    </row>
    <row r="135" spans="1:10">
      <c r="A135" s="23"/>
      <c r="J135" s="321"/>
    </row>
    <row r="136" spans="1:10">
      <c r="A136" s="23"/>
      <c r="J136" s="321"/>
    </row>
    <row r="137" spans="1:10">
      <c r="A137" s="23"/>
      <c r="J137" s="321"/>
    </row>
    <row r="138" spans="1:10">
      <c r="A138" s="23"/>
      <c r="J138" s="321"/>
    </row>
    <row r="139" spans="1:10">
      <c r="A139" s="23"/>
      <c r="J139" s="321"/>
    </row>
    <row r="140" spans="1:10">
      <c r="A140" s="23"/>
      <c r="J140" s="321"/>
    </row>
    <row r="141" spans="1:10">
      <c r="A141" s="23"/>
      <c r="J141" s="321"/>
    </row>
    <row r="142" spans="1:10">
      <c r="A142" s="23"/>
      <c r="J142" s="321"/>
    </row>
    <row r="143" spans="1:10">
      <c r="A143" s="23"/>
      <c r="J143" s="321"/>
    </row>
    <row r="144" spans="1:10">
      <c r="A144" s="23"/>
      <c r="J144" s="321"/>
    </row>
    <row r="145" spans="1:10">
      <c r="A145" s="23"/>
      <c r="J145" s="321"/>
    </row>
    <row r="146" spans="1:10">
      <c r="A146" s="23"/>
      <c r="J146" s="321"/>
    </row>
    <row r="147" spans="1:10">
      <c r="A147" s="23"/>
      <c r="J147" s="321"/>
    </row>
    <row r="148" spans="1:10">
      <c r="A148" s="23"/>
      <c r="J148" s="321"/>
    </row>
    <row r="149" spans="1:10">
      <c r="A149" s="23"/>
      <c r="J149" s="321"/>
    </row>
    <row r="150" spans="1:10">
      <c r="A150" s="40"/>
      <c r="J150" s="321"/>
    </row>
    <row r="151" spans="1:10">
      <c r="A151" s="40"/>
      <c r="J151" s="321"/>
    </row>
    <row r="152" spans="1:10">
      <c r="A152" s="40"/>
      <c r="J152" s="321"/>
    </row>
    <row r="153" spans="1:10">
      <c r="A153" s="40"/>
      <c r="J153" s="321"/>
    </row>
    <row r="154" spans="1:10">
      <c r="A154" s="40"/>
      <c r="J154" s="321"/>
    </row>
    <row r="155" spans="1:10">
      <c r="A155" s="40"/>
      <c r="J155" s="321"/>
    </row>
    <row r="156" spans="1:10">
      <c r="A156" s="40"/>
      <c r="J156" s="321"/>
    </row>
    <row r="157" spans="1:10">
      <c r="A157" s="40"/>
      <c r="J157" s="321"/>
    </row>
    <row r="158" spans="1:10">
      <c r="A158" s="40"/>
      <c r="J158" s="321"/>
    </row>
    <row r="159" spans="1:10">
      <c r="A159" s="40"/>
      <c r="J159" s="321"/>
    </row>
    <row r="160" spans="1:10">
      <c r="A160" s="40"/>
      <c r="J160" s="321"/>
    </row>
    <row r="161" spans="1:10">
      <c r="A161" s="40"/>
      <c r="J161" s="321"/>
    </row>
    <row r="162" spans="1:10">
      <c r="A162" s="40"/>
      <c r="J162" s="321"/>
    </row>
    <row r="163" spans="1:10">
      <c r="A163" s="40"/>
      <c r="J163" s="321"/>
    </row>
    <row r="164" spans="1:10">
      <c r="A164" s="40"/>
      <c r="J164" s="321"/>
    </row>
    <row r="165" spans="1:10">
      <c r="A165" s="40"/>
      <c r="J165" s="321"/>
    </row>
    <row r="166" spans="1:10">
      <c r="A166" s="40"/>
      <c r="J166" s="321"/>
    </row>
    <row r="167" spans="1:10">
      <c r="A167" s="40"/>
      <c r="J167" s="321"/>
    </row>
    <row r="168" spans="1:10">
      <c r="A168" s="40"/>
      <c r="J168" s="321"/>
    </row>
    <row r="169" spans="1:10">
      <c r="A169" s="40"/>
      <c r="J169" s="321"/>
    </row>
    <row r="170" spans="1:10">
      <c r="A170" s="40"/>
      <c r="J170" s="321"/>
    </row>
    <row r="171" spans="1:10">
      <c r="A171" s="40"/>
      <c r="J171" s="321"/>
    </row>
    <row r="172" spans="1:10">
      <c r="A172" s="40"/>
      <c r="J172" s="321"/>
    </row>
    <row r="173" spans="1:10">
      <c r="A173" s="40"/>
      <c r="J173" s="321"/>
    </row>
    <row r="174" spans="1:10">
      <c r="A174" s="40"/>
      <c r="J174" s="321"/>
    </row>
    <row r="175" spans="1:10">
      <c r="A175" s="40"/>
      <c r="J175" s="321"/>
    </row>
    <row r="176" spans="1:10">
      <c r="A176" s="40"/>
      <c r="J176" s="321"/>
    </row>
    <row r="177" spans="1:10">
      <c r="A177" s="40"/>
      <c r="J177" s="321"/>
    </row>
    <row r="178" spans="1:10">
      <c r="A178" s="40"/>
      <c r="J178" s="321"/>
    </row>
    <row r="179" spans="1:10">
      <c r="A179" s="40"/>
      <c r="J179" s="321"/>
    </row>
    <row r="180" spans="1:10">
      <c r="A180" s="40"/>
      <c r="J180" s="321"/>
    </row>
    <row r="181" spans="1:10">
      <c r="A181" s="40"/>
      <c r="J181" s="321"/>
    </row>
    <row r="182" spans="1:10">
      <c r="A182" s="40"/>
      <c r="J182" s="321"/>
    </row>
    <row r="183" spans="1:10">
      <c r="A183" s="40"/>
      <c r="J183" s="321"/>
    </row>
    <row r="184" spans="1:10">
      <c r="A184" s="40"/>
      <c r="J184" s="321"/>
    </row>
    <row r="185" spans="1:10">
      <c r="A185" s="40"/>
      <c r="J185" s="321"/>
    </row>
    <row r="186" spans="1:10">
      <c r="A186" s="40"/>
      <c r="J186" s="321"/>
    </row>
    <row r="187" spans="1:10">
      <c r="A187" s="40"/>
      <c r="J187" s="321"/>
    </row>
    <row r="188" spans="1:10">
      <c r="A188" s="40"/>
      <c r="J188" s="321"/>
    </row>
    <row r="189" spans="1:10">
      <c r="A189" s="40"/>
      <c r="J189" s="321"/>
    </row>
    <row r="190" spans="1:10">
      <c r="A190" s="40"/>
      <c r="J190" s="321"/>
    </row>
    <row r="191" spans="1:10">
      <c r="A191" s="40"/>
      <c r="J191" s="321"/>
    </row>
    <row r="192" spans="1:10">
      <c r="A192" s="40"/>
      <c r="J192" s="321"/>
    </row>
    <row r="193" spans="1:10">
      <c r="A193" s="40"/>
      <c r="J193" s="321"/>
    </row>
    <row r="194" spans="1:10">
      <c r="A194" s="40"/>
      <c r="J194" s="321"/>
    </row>
    <row r="195" spans="1:10">
      <c r="A195" s="40"/>
      <c r="J195" s="321"/>
    </row>
    <row r="196" spans="1:10">
      <c r="A196" s="40"/>
      <c r="J196" s="321"/>
    </row>
    <row r="197" spans="1:10">
      <c r="A197" s="40"/>
      <c r="J197" s="321"/>
    </row>
    <row r="198" spans="1:10">
      <c r="A198" s="40"/>
      <c r="J198" s="321"/>
    </row>
    <row r="199" spans="1:10">
      <c r="A199" s="40"/>
      <c r="J199" s="321"/>
    </row>
    <row r="200" spans="1:10">
      <c r="A200" s="40"/>
      <c r="J200" s="321"/>
    </row>
    <row r="201" spans="1:10">
      <c r="A201" s="40"/>
      <c r="J201" s="321"/>
    </row>
    <row r="202" spans="1:10">
      <c r="A202" s="40"/>
      <c r="J202" s="321"/>
    </row>
    <row r="203" spans="1:10">
      <c r="A203" s="40"/>
      <c r="J203" s="321"/>
    </row>
    <row r="204" spans="1:10">
      <c r="A204" s="40"/>
      <c r="J204" s="321"/>
    </row>
    <row r="205" spans="1:10">
      <c r="A205" s="40"/>
      <c r="J205" s="321"/>
    </row>
    <row r="206" spans="1:10">
      <c r="A206" s="40"/>
      <c r="J206" s="321"/>
    </row>
    <row r="207" spans="1:10">
      <c r="A207" s="40"/>
      <c r="J207" s="321"/>
    </row>
    <row r="208" spans="1:10">
      <c r="A208" s="40"/>
      <c r="J208" s="321"/>
    </row>
    <row r="209" spans="1:10">
      <c r="A209" s="40"/>
      <c r="J209" s="321"/>
    </row>
    <row r="210" spans="1:10">
      <c r="A210" s="40"/>
      <c r="J210" s="321"/>
    </row>
    <row r="211" spans="1:10">
      <c r="A211" s="40"/>
    </row>
    <row r="212" spans="1:10">
      <c r="A212" s="40"/>
    </row>
    <row r="213" spans="1:10">
      <c r="A213" s="40"/>
    </row>
    <row r="214" spans="1:10">
      <c r="A214" s="40"/>
    </row>
    <row r="215" spans="1:10">
      <c r="A215" s="40"/>
    </row>
    <row r="216" spans="1:10">
      <c r="A216" s="40"/>
    </row>
    <row r="217" spans="1:10">
      <c r="A217" s="40"/>
    </row>
    <row r="218" spans="1:10">
      <c r="A218" s="40"/>
    </row>
    <row r="219" spans="1:10">
      <c r="A219" s="40"/>
    </row>
    <row r="220" spans="1:10">
      <c r="A220" s="40"/>
    </row>
    <row r="221" spans="1:10">
      <c r="A221" s="40"/>
    </row>
    <row r="222" spans="1:10">
      <c r="A222" s="40"/>
    </row>
    <row r="223" spans="1:10">
      <c r="A223" s="40"/>
    </row>
    <row r="224" spans="1:10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dataValidations count="1">
    <dataValidation type="decimal" operator="lessThan" allowBlank="1" showInputMessage="1" showErrorMessage="1" error="Введіть від&quot;ємне начення" promptTitle="у комірці лише від&quot;ємні значення" sqref="C22:F43 C45:F51 C53:F57 C61:F62 C65:F66 C72:F72 C9:F16">
      <formula1>0</formula1>
    </dataValidation>
  </dataValidations>
  <pageMargins left="0.19685039370078741" right="0" top="0" bottom="0" header="0.19685039370078741" footer="0.11811023622047245"/>
  <pageSetup paperSize="9" scale="56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zoomScale="115" zoomScaleNormal="115" zoomScaleSheetLayoutView="100" workbookViewId="0">
      <pane xSplit="2" ySplit="3" topLeftCell="C28" activePane="bottomRight" state="frozen"/>
      <selection pane="topRight" activeCell="C1" sqref="C1"/>
      <selection pane="bottomLeft" activeCell="A5" sqref="A5"/>
      <selection pane="bottomRight" activeCell="E20" sqref="E20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00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9" t="s">
        <v>119</v>
      </c>
      <c r="B1" s="369"/>
      <c r="C1" s="369"/>
      <c r="D1" s="369"/>
      <c r="E1" s="369"/>
      <c r="F1" s="369"/>
      <c r="G1" s="369"/>
      <c r="H1" s="369"/>
    </row>
    <row r="2" spans="1:8" ht="50.25" customHeight="1">
      <c r="A2" s="342" t="s">
        <v>205</v>
      </c>
      <c r="B2" s="370" t="s">
        <v>15</v>
      </c>
      <c r="C2" s="343" t="s">
        <v>493</v>
      </c>
      <c r="D2" s="343"/>
      <c r="E2" s="342" t="s">
        <v>524</v>
      </c>
      <c r="F2" s="342"/>
      <c r="G2" s="342"/>
      <c r="H2" s="342"/>
    </row>
    <row r="3" spans="1:8" ht="69.75" customHeight="1">
      <c r="A3" s="342"/>
      <c r="B3" s="370"/>
      <c r="C3" s="288" t="s">
        <v>522</v>
      </c>
      <c r="D3" s="315" t="s">
        <v>525</v>
      </c>
      <c r="E3" s="47" t="s">
        <v>189</v>
      </c>
      <c r="F3" s="314" t="s">
        <v>178</v>
      </c>
      <c r="G3" s="47" t="s">
        <v>200</v>
      </c>
      <c r="H3" s="291" t="s">
        <v>201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301">
        <v>8</v>
      </c>
    </row>
    <row r="5" spans="1:8" ht="28.5" customHeight="1">
      <c r="A5" s="368" t="s">
        <v>115</v>
      </c>
      <c r="B5" s="368"/>
      <c r="C5" s="368"/>
      <c r="D5" s="368"/>
      <c r="E5" s="368"/>
      <c r="F5" s="368"/>
      <c r="G5" s="368"/>
      <c r="H5" s="368"/>
    </row>
    <row r="6" spans="1:8" ht="56.25" customHeight="1">
      <c r="A6" s="36" t="s">
        <v>53</v>
      </c>
      <c r="B6" s="92">
        <v>2000</v>
      </c>
      <c r="C6" s="82" t="s">
        <v>504</v>
      </c>
      <c r="D6" s="82">
        <v>34</v>
      </c>
      <c r="E6" s="82">
        <v>15</v>
      </c>
      <c r="F6" s="82">
        <v>64</v>
      </c>
      <c r="G6" s="86">
        <f>F6-E6</f>
        <v>49</v>
      </c>
      <c r="H6" s="296">
        <f>F6/E6*100</f>
        <v>426.66666666666669</v>
      </c>
    </row>
    <row r="7" spans="1:8" ht="28.5" customHeight="1">
      <c r="A7" s="36" t="s">
        <v>278</v>
      </c>
      <c r="B7" s="92">
        <v>2010</v>
      </c>
      <c r="C7" s="82">
        <v>-8</v>
      </c>
      <c r="D7" s="82">
        <v>-14.5</v>
      </c>
      <c r="E7" s="82">
        <v>-4</v>
      </c>
      <c r="F7" s="82">
        <v>-4</v>
      </c>
      <c r="G7" s="86">
        <f t="shared" ref="G7:G14" si="0">F7-E7</f>
        <v>0</v>
      </c>
      <c r="H7" s="296">
        <f t="shared" ref="H7:H30" si="1">F7/E7*100</f>
        <v>100</v>
      </c>
    </row>
    <row r="8" spans="1:8" ht="24" customHeight="1">
      <c r="A8" s="7" t="s">
        <v>139</v>
      </c>
      <c r="B8" s="92">
        <v>2020</v>
      </c>
      <c r="C8" s="82"/>
      <c r="D8" s="82"/>
      <c r="E8" s="82"/>
      <c r="F8" s="82"/>
      <c r="G8" s="86">
        <f t="shared" si="0"/>
        <v>0</v>
      </c>
      <c r="H8" s="296" t="e">
        <f t="shared" si="1"/>
        <v>#DIV/0!</v>
      </c>
    </row>
    <row r="9" spans="1:8" s="37" customFormat="1" ht="22.5" customHeight="1">
      <c r="A9" s="36" t="s">
        <v>64</v>
      </c>
      <c r="B9" s="92">
        <v>2030</v>
      </c>
      <c r="C9" s="82" t="s">
        <v>255</v>
      </c>
      <c r="D9" s="82" t="s">
        <v>255</v>
      </c>
      <c r="E9" s="82" t="s">
        <v>255</v>
      </c>
      <c r="F9" s="82" t="s">
        <v>255</v>
      </c>
      <c r="G9" s="86" t="e">
        <f t="shared" si="0"/>
        <v>#VALUE!</v>
      </c>
      <c r="H9" s="296" t="e">
        <f t="shared" si="1"/>
        <v>#VALUE!</v>
      </c>
    </row>
    <row r="10" spans="1:8" ht="18" customHeight="1">
      <c r="A10" s="174" t="s">
        <v>101</v>
      </c>
      <c r="B10" s="231">
        <v>2031</v>
      </c>
      <c r="C10" s="175" t="s">
        <v>255</v>
      </c>
      <c r="D10" s="175" t="s">
        <v>255</v>
      </c>
      <c r="E10" s="175" t="s">
        <v>255</v>
      </c>
      <c r="F10" s="175" t="s">
        <v>255</v>
      </c>
      <c r="G10" s="86" t="e">
        <f t="shared" si="0"/>
        <v>#VALUE!</v>
      </c>
      <c r="H10" s="296" t="e">
        <f t="shared" si="1"/>
        <v>#VALUE!</v>
      </c>
    </row>
    <row r="11" spans="1:8" ht="23.25" customHeight="1">
      <c r="A11" s="36" t="s">
        <v>24</v>
      </c>
      <c r="B11" s="92">
        <v>2040</v>
      </c>
      <c r="C11" s="175" t="s">
        <v>255</v>
      </c>
      <c r="D11" s="82">
        <v>-36</v>
      </c>
      <c r="E11" s="82" t="s">
        <v>255</v>
      </c>
      <c r="F11" s="82">
        <v>-2</v>
      </c>
      <c r="G11" s="86" t="e">
        <f t="shared" si="0"/>
        <v>#VALUE!</v>
      </c>
      <c r="H11" s="296" t="e">
        <f t="shared" si="1"/>
        <v>#VALUE!</v>
      </c>
    </row>
    <row r="12" spans="1:8" ht="23.25" customHeight="1">
      <c r="A12" s="36" t="s">
        <v>409</v>
      </c>
      <c r="B12" s="92">
        <v>2050</v>
      </c>
      <c r="C12" s="82" t="s">
        <v>255</v>
      </c>
      <c r="D12" s="82" t="s">
        <v>255</v>
      </c>
      <c r="E12" s="82" t="s">
        <v>255</v>
      </c>
      <c r="F12" s="82" t="s">
        <v>255</v>
      </c>
      <c r="G12" s="86" t="e">
        <f t="shared" si="0"/>
        <v>#VALUE!</v>
      </c>
      <c r="H12" s="296" t="e">
        <f t="shared" si="1"/>
        <v>#VALUE!</v>
      </c>
    </row>
    <row r="13" spans="1:8" ht="22.5" customHeight="1">
      <c r="A13" s="36" t="s">
        <v>410</v>
      </c>
      <c r="B13" s="92">
        <v>2060</v>
      </c>
      <c r="C13" s="82">
        <v>-2</v>
      </c>
      <c r="D13" s="82" t="s">
        <v>255</v>
      </c>
      <c r="E13" s="82">
        <v>-1</v>
      </c>
      <c r="F13" s="82" t="s">
        <v>255</v>
      </c>
      <c r="G13" s="86" t="e">
        <f t="shared" si="0"/>
        <v>#VALUE!</v>
      </c>
      <c r="H13" s="296" t="e">
        <f t="shared" si="1"/>
        <v>#VALUE!</v>
      </c>
    </row>
    <row r="14" spans="1:8" ht="43.5" customHeight="1">
      <c r="A14" s="218" t="s">
        <v>54</v>
      </c>
      <c r="B14" s="219">
        <v>2070</v>
      </c>
      <c r="C14" s="86">
        <f>SUM(C6,C7,C8,C9,C11,C12,C13)+'1. Фін результат'!C70</f>
        <v>45.300000000001816</v>
      </c>
      <c r="D14" s="86">
        <f>SUM(D6,D7,D8,D9,D11,D12,D13)+'1. Фін результат'!D70</f>
        <v>80.299999999999272</v>
      </c>
      <c r="E14" s="86">
        <f>SUM(E6,E7,E8,E9,E11,E12,E13)+'1. Фін результат'!E70</f>
        <v>32</v>
      </c>
      <c r="F14" s="86">
        <v>80</v>
      </c>
      <c r="G14" s="86">
        <f t="shared" si="0"/>
        <v>48</v>
      </c>
      <c r="H14" s="296">
        <f t="shared" si="1"/>
        <v>250</v>
      </c>
    </row>
    <row r="15" spans="1:8" ht="45.75" customHeight="1">
      <c r="A15" s="368" t="s">
        <v>116</v>
      </c>
      <c r="B15" s="368"/>
      <c r="C15" s="368"/>
      <c r="D15" s="368"/>
      <c r="E15" s="368"/>
      <c r="F15" s="368"/>
      <c r="G15" s="368"/>
      <c r="H15" s="368"/>
    </row>
    <row r="16" spans="1:8" ht="30.75" customHeight="1">
      <c r="A16" s="36" t="s">
        <v>278</v>
      </c>
      <c r="B16" s="92">
        <v>2100</v>
      </c>
      <c r="C16" s="82">
        <v>-8</v>
      </c>
      <c r="D16" s="82">
        <v>-15</v>
      </c>
      <c r="E16" s="82"/>
      <c r="F16" s="82">
        <v>-4</v>
      </c>
      <c r="G16" s="86">
        <f>F16-E16</f>
        <v>-4</v>
      </c>
      <c r="H16" s="296" t="e">
        <f t="shared" si="1"/>
        <v>#DIV/0!</v>
      </c>
    </row>
    <row r="17" spans="1:9" s="37" customFormat="1" ht="27" customHeight="1">
      <c r="A17" s="36" t="s">
        <v>118</v>
      </c>
      <c r="B17" s="111">
        <v>2110</v>
      </c>
      <c r="C17" s="82">
        <v>-12</v>
      </c>
      <c r="D17" s="82">
        <v>-22</v>
      </c>
      <c r="E17" s="82">
        <v>-7</v>
      </c>
      <c r="F17" s="82">
        <v>-5</v>
      </c>
      <c r="G17" s="86">
        <f>F17-E17</f>
        <v>2</v>
      </c>
      <c r="H17" s="296">
        <f t="shared" si="1"/>
        <v>71.428571428571431</v>
      </c>
    </row>
    <row r="18" spans="1:9" ht="57" customHeight="1">
      <c r="A18" s="36" t="s">
        <v>246</v>
      </c>
      <c r="B18" s="111">
        <v>2120</v>
      </c>
      <c r="C18" s="82">
        <v>-111</v>
      </c>
      <c r="D18" s="82">
        <v>-103</v>
      </c>
      <c r="E18" s="82">
        <v>-38</v>
      </c>
      <c r="F18" s="82">
        <v>-31</v>
      </c>
      <c r="G18" s="86">
        <f>F18-E18</f>
        <v>7</v>
      </c>
      <c r="H18" s="296">
        <f t="shared" si="1"/>
        <v>81.578947368421055</v>
      </c>
      <c r="I18" s="316"/>
    </row>
    <row r="19" spans="1:9" ht="60" customHeight="1">
      <c r="A19" s="36" t="s">
        <v>247</v>
      </c>
      <c r="B19" s="111">
        <v>2130</v>
      </c>
      <c r="C19" s="82" t="s">
        <v>255</v>
      </c>
      <c r="D19" s="82" t="s">
        <v>255</v>
      </c>
      <c r="E19" s="82" t="s">
        <v>255</v>
      </c>
      <c r="F19" s="82" t="s">
        <v>255</v>
      </c>
      <c r="G19" s="86" t="e">
        <f>F19-E19</f>
        <v>#VALUE!</v>
      </c>
      <c r="H19" s="296" t="e">
        <f t="shared" si="1"/>
        <v>#VALUE!</v>
      </c>
    </row>
    <row r="20" spans="1:9" s="39" customFormat="1" ht="60" customHeight="1">
      <c r="A20" s="48" t="s">
        <v>182</v>
      </c>
      <c r="B20" s="112">
        <v>2140</v>
      </c>
      <c r="C20" s="86">
        <f>SUM(C21:C25,C28,C29)</f>
        <v>-144</v>
      </c>
      <c r="D20" s="86">
        <f>SUM(D21:D25,D28,D29)</f>
        <v>-154</v>
      </c>
      <c r="E20" s="86">
        <f>SUM(E21:E25)+SUM(E27:E29)</f>
        <v>-64</v>
      </c>
      <c r="F20" s="86">
        <f>SUM(F21:F25)+SUM(F27:F29)</f>
        <v>-53</v>
      </c>
      <c r="G20" s="86">
        <f t="shared" ref="G20:G31" si="2">F20-E20</f>
        <v>11</v>
      </c>
      <c r="H20" s="296">
        <f t="shared" si="1"/>
        <v>82.8125</v>
      </c>
      <c r="I20" s="35"/>
    </row>
    <row r="21" spans="1:9" ht="27" customHeight="1">
      <c r="A21" s="36" t="s">
        <v>75</v>
      </c>
      <c r="B21" s="111">
        <v>2141</v>
      </c>
      <c r="C21" s="82"/>
      <c r="D21" s="82"/>
      <c r="E21" s="82"/>
      <c r="F21" s="82"/>
      <c r="G21" s="86">
        <f t="shared" si="2"/>
        <v>0</v>
      </c>
      <c r="H21" s="296" t="e">
        <f t="shared" si="1"/>
        <v>#DIV/0!</v>
      </c>
    </row>
    <row r="22" spans="1:9" ht="24.75" customHeight="1">
      <c r="A22" s="36" t="s">
        <v>89</v>
      </c>
      <c r="B22" s="111">
        <v>2142</v>
      </c>
      <c r="C22" s="82"/>
      <c r="D22" s="82"/>
      <c r="E22" s="82"/>
      <c r="F22" s="82"/>
      <c r="G22" s="86">
        <f t="shared" si="2"/>
        <v>0</v>
      </c>
      <c r="H22" s="296" t="e">
        <f t="shared" si="1"/>
        <v>#DIV/0!</v>
      </c>
    </row>
    <row r="23" spans="1:9" ht="24.75" customHeight="1">
      <c r="A23" s="36" t="s">
        <v>84</v>
      </c>
      <c r="B23" s="111">
        <v>2143</v>
      </c>
      <c r="C23" s="82"/>
      <c r="D23" s="82"/>
      <c r="E23" s="82"/>
      <c r="F23" s="82"/>
      <c r="G23" s="86">
        <f t="shared" si="2"/>
        <v>0</v>
      </c>
      <c r="H23" s="296" t="e">
        <f t="shared" si="1"/>
        <v>#DIV/0!</v>
      </c>
    </row>
    <row r="24" spans="1:9" ht="24.75" customHeight="1">
      <c r="A24" s="36" t="s">
        <v>73</v>
      </c>
      <c r="B24" s="111">
        <v>2144</v>
      </c>
      <c r="C24" s="82">
        <v>-126</v>
      </c>
      <c r="D24" s="82">
        <v>-138</v>
      </c>
      <c r="E24" s="82">
        <v>-58</v>
      </c>
      <c r="F24" s="82">
        <v>-48</v>
      </c>
      <c r="G24" s="86">
        <f t="shared" si="2"/>
        <v>10</v>
      </c>
      <c r="H24" s="296">
        <f t="shared" si="1"/>
        <v>82.758620689655174</v>
      </c>
    </row>
    <row r="25" spans="1:9" s="37" customFormat="1" ht="28.5" customHeight="1">
      <c r="A25" s="36" t="s">
        <v>130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2"/>
        <v>0</v>
      </c>
      <c r="H25" s="296" t="e">
        <f t="shared" si="1"/>
        <v>#DIV/0!</v>
      </c>
    </row>
    <row r="26" spans="1:9" ht="47.25" customHeight="1">
      <c r="A26" s="174" t="s">
        <v>102</v>
      </c>
      <c r="B26" s="232" t="s">
        <v>161</v>
      </c>
      <c r="C26" s="175"/>
      <c r="D26" s="175"/>
      <c r="E26" s="175"/>
      <c r="F26" s="175"/>
      <c r="G26" s="176">
        <f t="shared" si="2"/>
        <v>0</v>
      </c>
      <c r="H26" s="296" t="e">
        <f t="shared" si="1"/>
        <v>#DIV/0!</v>
      </c>
    </row>
    <row r="27" spans="1:9" ht="21.75" customHeight="1">
      <c r="A27" s="174" t="s">
        <v>25</v>
      </c>
      <c r="B27" s="232" t="s">
        <v>162</v>
      </c>
      <c r="C27" s="175"/>
      <c r="D27" s="175"/>
      <c r="E27" s="175"/>
      <c r="F27" s="175"/>
      <c r="G27" s="176">
        <f t="shared" si="2"/>
        <v>0</v>
      </c>
      <c r="H27" s="296" t="e">
        <f t="shared" si="1"/>
        <v>#DIV/0!</v>
      </c>
    </row>
    <row r="28" spans="1:9" s="37" customFormat="1" ht="25.5" customHeight="1">
      <c r="A28" s="36" t="s">
        <v>411</v>
      </c>
      <c r="B28" s="111">
        <v>2146</v>
      </c>
      <c r="C28" s="82">
        <v>-4</v>
      </c>
      <c r="D28" s="82">
        <v>-4</v>
      </c>
      <c r="E28" s="82">
        <v>-2</v>
      </c>
      <c r="F28" s="82">
        <v>-1</v>
      </c>
      <c r="G28" s="86">
        <f t="shared" si="2"/>
        <v>1</v>
      </c>
      <c r="H28" s="296">
        <f t="shared" si="1"/>
        <v>50</v>
      </c>
    </row>
    <row r="29" spans="1:9" ht="27" customHeight="1">
      <c r="A29" s="36" t="s">
        <v>507</v>
      </c>
      <c r="B29" s="111">
        <v>2147</v>
      </c>
      <c r="C29" s="82">
        <v>-14</v>
      </c>
      <c r="D29" s="82">
        <v>-12</v>
      </c>
      <c r="E29" s="82">
        <v>-4</v>
      </c>
      <c r="F29" s="82">
        <v>-4</v>
      </c>
      <c r="G29" s="86">
        <f t="shared" si="2"/>
        <v>0</v>
      </c>
      <c r="H29" s="296">
        <f t="shared" si="1"/>
        <v>100</v>
      </c>
    </row>
    <row r="30" spans="1:9" s="37" customFormat="1" ht="42" customHeight="1">
      <c r="A30" s="36" t="s">
        <v>74</v>
      </c>
      <c r="B30" s="111">
        <v>2150</v>
      </c>
      <c r="C30" s="82">
        <v>-154</v>
      </c>
      <c r="D30" s="82">
        <v>-155</v>
      </c>
      <c r="E30" s="82">
        <v>-58</v>
      </c>
      <c r="F30" s="82">
        <v>-55</v>
      </c>
      <c r="G30" s="86">
        <f t="shared" si="2"/>
        <v>3</v>
      </c>
      <c r="H30" s="296">
        <f t="shared" si="1"/>
        <v>94.827586206896555</v>
      </c>
    </row>
    <row r="31" spans="1:9" s="37" customFormat="1" ht="36.75" customHeight="1">
      <c r="A31" s="209" t="s">
        <v>192</v>
      </c>
      <c r="B31" s="220">
        <v>2200</v>
      </c>
      <c r="C31" s="86">
        <f>SUM(C16,C17:C19,C20,C30)</f>
        <v>-429</v>
      </c>
      <c r="D31" s="86">
        <f>SUM(D16,D17:D19,D20,D30)</f>
        <v>-449</v>
      </c>
      <c r="E31" s="86">
        <f>SUM(E16,E17:E19,E20,E30)</f>
        <v>-167</v>
      </c>
      <c r="F31" s="86">
        <f>SUM(F16,F17:F19,F20,F30)</f>
        <v>-148</v>
      </c>
      <c r="G31" s="86">
        <f t="shared" si="2"/>
        <v>19</v>
      </c>
      <c r="H31" s="296">
        <f>F31/E31*100</f>
        <v>88.622754491017957</v>
      </c>
      <c r="I31" s="316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00"/>
    </row>
    <row r="33" spans="1:10" s="2" customFormat="1" ht="33" customHeight="1">
      <c r="A33" s="94" t="s">
        <v>263</v>
      </c>
      <c r="B33" s="328" t="s">
        <v>298</v>
      </c>
      <c r="C33" s="328"/>
      <c r="D33" s="155"/>
      <c r="E33" s="96"/>
      <c r="F33" s="335" t="s">
        <v>506</v>
      </c>
      <c r="G33" s="335"/>
      <c r="H33" s="335"/>
    </row>
    <row r="34" spans="1:10" s="1" customFormat="1">
      <c r="A34" s="113" t="s">
        <v>237</v>
      </c>
      <c r="B34" s="114"/>
      <c r="C34" s="113" t="s">
        <v>301</v>
      </c>
      <c r="D34" s="113"/>
      <c r="E34" s="114"/>
      <c r="F34" s="367" t="s">
        <v>238</v>
      </c>
      <c r="G34" s="367"/>
      <c r="H34" s="367"/>
    </row>
    <row r="35" spans="1:10" s="38" customFormat="1">
      <c r="A35" s="43"/>
      <c r="H35" s="300"/>
      <c r="I35" s="35"/>
      <c r="J35" s="35"/>
    </row>
    <row r="36" spans="1:10" s="38" customFormat="1">
      <c r="A36" s="43"/>
      <c r="H36" s="300"/>
      <c r="I36" s="35"/>
      <c r="J36" s="35"/>
    </row>
    <row r="37" spans="1:10" s="38" customFormat="1">
      <c r="A37" s="43"/>
      <c r="H37" s="300"/>
      <c r="I37" s="35"/>
      <c r="J37" s="35"/>
    </row>
    <row r="38" spans="1:10" s="38" customFormat="1">
      <c r="A38" s="43"/>
      <c r="H38" s="300"/>
      <c r="I38" s="35"/>
      <c r="J38" s="35"/>
    </row>
    <row r="39" spans="1:10" s="38" customFormat="1">
      <c r="A39" s="43"/>
      <c r="H39" s="300"/>
      <c r="I39" s="35"/>
      <c r="J39" s="35"/>
    </row>
    <row r="40" spans="1:10" s="38" customFormat="1">
      <c r="A40" s="43"/>
      <c r="H40" s="300"/>
      <c r="I40" s="35"/>
      <c r="J40" s="35"/>
    </row>
    <row r="41" spans="1:10" s="38" customFormat="1">
      <c r="A41" s="43"/>
      <c r="H41" s="300"/>
      <c r="I41" s="35"/>
      <c r="J41" s="35"/>
    </row>
    <row r="42" spans="1:10" s="38" customFormat="1">
      <c r="A42" s="43"/>
      <c r="H42" s="300"/>
      <c r="I42" s="35"/>
      <c r="J42" s="35"/>
    </row>
    <row r="43" spans="1:10" s="38" customFormat="1">
      <c r="A43" s="43"/>
      <c r="H43" s="300"/>
      <c r="I43" s="35"/>
      <c r="J43" s="35"/>
    </row>
    <row r="44" spans="1:10" s="38" customFormat="1">
      <c r="A44" s="43"/>
      <c r="H44" s="300"/>
      <c r="I44" s="35"/>
      <c r="J44" s="35"/>
    </row>
    <row r="45" spans="1:10" s="38" customFormat="1">
      <c r="A45" s="43"/>
      <c r="H45" s="300"/>
      <c r="I45" s="35"/>
      <c r="J45" s="35"/>
    </row>
    <row r="46" spans="1:10" s="38" customFormat="1">
      <c r="A46" s="43"/>
      <c r="H46" s="300"/>
      <c r="I46" s="35"/>
      <c r="J46" s="35"/>
    </row>
    <row r="47" spans="1:10" s="38" customFormat="1">
      <c r="A47" s="43"/>
      <c r="H47" s="300"/>
      <c r="I47" s="35"/>
      <c r="J47" s="35"/>
    </row>
    <row r="48" spans="1:10" s="38" customFormat="1">
      <c r="A48" s="43"/>
      <c r="H48" s="300"/>
      <c r="I48" s="35"/>
      <c r="J48" s="35"/>
    </row>
    <row r="49" spans="1:10" s="38" customFormat="1">
      <c r="A49" s="43"/>
      <c r="H49" s="300"/>
      <c r="I49" s="35"/>
      <c r="J49" s="35"/>
    </row>
    <row r="50" spans="1:10" s="38" customFormat="1">
      <c r="A50" s="43"/>
      <c r="H50" s="300"/>
      <c r="I50" s="35"/>
      <c r="J50" s="35"/>
    </row>
    <row r="51" spans="1:10" s="38" customFormat="1">
      <c r="A51" s="43"/>
      <c r="H51" s="300"/>
      <c r="I51" s="35"/>
      <c r="J51" s="35"/>
    </row>
    <row r="52" spans="1:10" s="38" customFormat="1">
      <c r="A52" s="43"/>
      <c r="H52" s="300"/>
      <c r="I52" s="35"/>
      <c r="J52" s="35"/>
    </row>
    <row r="53" spans="1:10" s="38" customFormat="1">
      <c r="A53" s="43"/>
      <c r="H53" s="300"/>
      <c r="I53" s="35"/>
      <c r="J53" s="35"/>
    </row>
    <row r="54" spans="1:10" s="38" customFormat="1">
      <c r="A54" s="43"/>
      <c r="H54" s="300"/>
      <c r="I54" s="35"/>
      <c r="J54" s="35"/>
    </row>
    <row r="55" spans="1:10" s="38" customFormat="1">
      <c r="A55" s="43"/>
      <c r="H55" s="300"/>
      <c r="I55" s="35"/>
      <c r="J55" s="35"/>
    </row>
    <row r="56" spans="1:10" s="38" customFormat="1">
      <c r="A56" s="43"/>
      <c r="H56" s="300"/>
      <c r="I56" s="35"/>
      <c r="J56" s="35"/>
    </row>
    <row r="57" spans="1:10" s="38" customFormat="1">
      <c r="A57" s="43"/>
      <c r="H57" s="300"/>
      <c r="I57" s="35"/>
      <c r="J57" s="35"/>
    </row>
    <row r="58" spans="1:10" s="38" customFormat="1">
      <c r="A58" s="43"/>
      <c r="H58" s="300"/>
      <c r="I58" s="35"/>
      <c r="J58" s="35"/>
    </row>
    <row r="59" spans="1:10" s="38" customFormat="1">
      <c r="A59" s="43"/>
      <c r="H59" s="300"/>
      <c r="I59" s="35"/>
      <c r="J59" s="35"/>
    </row>
    <row r="60" spans="1:10" s="38" customFormat="1">
      <c r="A60" s="43"/>
      <c r="H60" s="300"/>
      <c r="I60" s="35"/>
      <c r="J60" s="35"/>
    </row>
    <row r="61" spans="1:10" s="38" customFormat="1">
      <c r="A61" s="43"/>
      <c r="H61" s="300"/>
      <c r="I61" s="35"/>
      <c r="J61" s="35"/>
    </row>
    <row r="62" spans="1:10" s="38" customFormat="1">
      <c r="A62" s="43"/>
      <c r="H62" s="300"/>
      <c r="I62" s="35"/>
      <c r="J62" s="35"/>
    </row>
    <row r="63" spans="1:10" s="38" customFormat="1">
      <c r="A63" s="43"/>
      <c r="H63" s="300"/>
      <c r="I63" s="35"/>
      <c r="J63" s="35"/>
    </row>
    <row r="64" spans="1:10" s="38" customFormat="1">
      <c r="A64" s="43"/>
      <c r="H64" s="300"/>
      <c r="I64" s="35"/>
      <c r="J64" s="35"/>
    </row>
    <row r="65" spans="1:10" s="38" customFormat="1">
      <c r="A65" s="43"/>
      <c r="H65" s="300"/>
      <c r="I65" s="35"/>
      <c r="J65" s="35"/>
    </row>
    <row r="66" spans="1:10" s="38" customFormat="1">
      <c r="A66" s="43"/>
      <c r="H66" s="300"/>
      <c r="I66" s="35"/>
      <c r="J66" s="35"/>
    </row>
    <row r="67" spans="1:10" s="38" customFormat="1">
      <c r="A67" s="43"/>
      <c r="H67" s="300"/>
      <c r="I67" s="35"/>
      <c r="J67" s="35"/>
    </row>
    <row r="68" spans="1:10" s="38" customFormat="1">
      <c r="A68" s="43"/>
      <c r="H68" s="300"/>
      <c r="I68" s="35"/>
      <c r="J68" s="35"/>
    </row>
    <row r="69" spans="1:10" s="38" customFormat="1">
      <c r="A69" s="43"/>
      <c r="H69" s="300"/>
      <c r="I69" s="35"/>
      <c r="J69" s="35"/>
    </row>
    <row r="70" spans="1:10" s="38" customFormat="1">
      <c r="A70" s="43"/>
      <c r="H70" s="300"/>
      <c r="I70" s="35"/>
      <c r="J70" s="35"/>
    </row>
    <row r="71" spans="1:10" s="38" customFormat="1">
      <c r="A71" s="43"/>
      <c r="H71" s="300"/>
      <c r="I71" s="35"/>
      <c r="J71" s="35"/>
    </row>
    <row r="72" spans="1:10" s="38" customFormat="1">
      <c r="A72" s="43"/>
      <c r="H72" s="300"/>
      <c r="I72" s="35"/>
      <c r="J72" s="35"/>
    </row>
    <row r="73" spans="1:10" s="38" customFormat="1">
      <c r="A73" s="43"/>
      <c r="H73" s="300"/>
      <c r="I73" s="35"/>
      <c r="J73" s="35"/>
    </row>
    <row r="74" spans="1:10" s="38" customFormat="1">
      <c r="A74" s="43"/>
      <c r="H74" s="300"/>
      <c r="I74" s="35"/>
      <c r="J74" s="35"/>
    </row>
    <row r="75" spans="1:10" s="38" customFormat="1">
      <c r="A75" s="43"/>
      <c r="H75" s="300"/>
      <c r="I75" s="35"/>
      <c r="J75" s="35"/>
    </row>
    <row r="76" spans="1:10" s="38" customFormat="1">
      <c r="A76" s="43"/>
      <c r="H76" s="300"/>
      <c r="I76" s="35"/>
      <c r="J76" s="35"/>
    </row>
    <row r="77" spans="1:10" s="38" customFormat="1">
      <c r="A77" s="43"/>
      <c r="H77" s="300"/>
      <c r="I77" s="35"/>
      <c r="J77" s="35"/>
    </row>
    <row r="78" spans="1:10" s="38" customFormat="1">
      <c r="A78" s="43"/>
      <c r="H78" s="300"/>
      <c r="I78" s="35"/>
      <c r="J78" s="35"/>
    </row>
    <row r="79" spans="1:10" s="38" customFormat="1">
      <c r="A79" s="43"/>
      <c r="H79" s="300"/>
      <c r="I79" s="35"/>
      <c r="J79" s="35"/>
    </row>
    <row r="80" spans="1:10" s="38" customFormat="1">
      <c r="A80" s="43"/>
      <c r="H80" s="300"/>
      <c r="I80" s="35"/>
      <c r="J80" s="35"/>
    </row>
    <row r="81" spans="1:10" s="38" customFormat="1">
      <c r="A81" s="43"/>
      <c r="H81" s="300"/>
      <c r="I81" s="35"/>
      <c r="J81" s="35"/>
    </row>
    <row r="82" spans="1:10" s="38" customFormat="1">
      <c r="A82" s="43"/>
      <c r="H82" s="300"/>
      <c r="I82" s="35"/>
      <c r="J82" s="35"/>
    </row>
    <row r="83" spans="1:10" s="38" customFormat="1">
      <c r="A83" s="43"/>
      <c r="H83" s="300"/>
      <c r="I83" s="35"/>
      <c r="J83" s="35"/>
    </row>
    <row r="84" spans="1:10" s="38" customFormat="1">
      <c r="A84" s="43"/>
      <c r="H84" s="300"/>
      <c r="I84" s="35"/>
      <c r="J84" s="35"/>
    </row>
    <row r="85" spans="1:10" s="38" customFormat="1">
      <c r="A85" s="43"/>
      <c r="H85" s="300"/>
      <c r="I85" s="35"/>
      <c r="J85" s="35"/>
    </row>
    <row r="86" spans="1:10" s="38" customFormat="1">
      <c r="A86" s="43"/>
      <c r="H86" s="300"/>
      <c r="I86" s="35"/>
      <c r="J86" s="35"/>
    </row>
    <row r="87" spans="1:10" s="38" customFormat="1">
      <c r="A87" s="43"/>
      <c r="H87" s="300"/>
      <c r="I87" s="35"/>
      <c r="J87" s="35"/>
    </row>
    <row r="88" spans="1:10" s="38" customFormat="1">
      <c r="A88" s="43"/>
      <c r="H88" s="300"/>
      <c r="I88" s="35"/>
      <c r="J88" s="35"/>
    </row>
    <row r="89" spans="1:10" s="38" customFormat="1">
      <c r="A89" s="43"/>
      <c r="H89" s="300"/>
      <c r="I89" s="35"/>
      <c r="J89" s="35"/>
    </row>
    <row r="90" spans="1:10" s="38" customFormat="1">
      <c r="A90" s="43"/>
      <c r="H90" s="300"/>
      <c r="I90" s="35"/>
      <c r="J90" s="35"/>
    </row>
    <row r="91" spans="1:10" s="38" customFormat="1">
      <c r="A91" s="43"/>
      <c r="H91" s="300"/>
      <c r="I91" s="35"/>
      <c r="J91" s="35"/>
    </row>
    <row r="92" spans="1:10" s="38" customFormat="1">
      <c r="A92" s="43"/>
      <c r="H92" s="300"/>
      <c r="I92" s="35"/>
      <c r="J92" s="35"/>
    </row>
    <row r="93" spans="1:10" s="38" customFormat="1">
      <c r="A93" s="43"/>
      <c r="H93" s="300"/>
      <c r="I93" s="35"/>
      <c r="J93" s="35"/>
    </row>
    <row r="94" spans="1:10" s="38" customFormat="1">
      <c r="A94" s="43"/>
      <c r="H94" s="300"/>
      <c r="I94" s="35"/>
      <c r="J94" s="35"/>
    </row>
    <row r="95" spans="1:10" s="38" customFormat="1">
      <c r="A95" s="43"/>
      <c r="H95" s="300"/>
      <c r="I95" s="35"/>
      <c r="J95" s="35"/>
    </row>
    <row r="96" spans="1:10" s="38" customFormat="1">
      <c r="A96" s="43"/>
      <c r="H96" s="300"/>
      <c r="I96" s="35"/>
      <c r="J96" s="35"/>
    </row>
    <row r="97" spans="1:10" s="38" customFormat="1">
      <c r="A97" s="43"/>
      <c r="H97" s="300"/>
      <c r="I97" s="35"/>
      <c r="J97" s="35"/>
    </row>
    <row r="98" spans="1:10" s="38" customFormat="1">
      <c r="A98" s="43"/>
      <c r="H98" s="300"/>
      <c r="I98" s="35"/>
      <c r="J98" s="35"/>
    </row>
    <row r="99" spans="1:10" s="38" customFormat="1">
      <c r="A99" s="43"/>
      <c r="H99" s="300"/>
      <c r="I99" s="35"/>
      <c r="J99" s="35"/>
    </row>
    <row r="100" spans="1:10" s="38" customFormat="1">
      <c r="A100" s="43"/>
      <c r="H100" s="300"/>
      <c r="I100" s="35"/>
      <c r="J100" s="35"/>
    </row>
    <row r="101" spans="1:10" s="38" customFormat="1">
      <c r="A101" s="43"/>
      <c r="H101" s="300"/>
      <c r="I101" s="35"/>
      <c r="J101" s="35"/>
    </row>
    <row r="102" spans="1:10" s="38" customFormat="1">
      <c r="A102" s="43"/>
      <c r="H102" s="300"/>
      <c r="I102" s="35"/>
      <c r="J102" s="35"/>
    </row>
    <row r="103" spans="1:10" s="38" customFormat="1">
      <c r="A103" s="43"/>
      <c r="H103" s="300"/>
      <c r="I103" s="35"/>
      <c r="J103" s="35"/>
    </row>
    <row r="104" spans="1:10" s="38" customFormat="1">
      <c r="A104" s="43"/>
      <c r="H104" s="300"/>
      <c r="I104" s="35"/>
      <c r="J104" s="35"/>
    </row>
    <row r="105" spans="1:10" s="38" customFormat="1">
      <c r="A105" s="43"/>
      <c r="H105" s="300"/>
      <c r="I105" s="35"/>
      <c r="J105" s="35"/>
    </row>
    <row r="106" spans="1:10" s="38" customFormat="1">
      <c r="A106" s="43"/>
      <c r="H106" s="300"/>
      <c r="I106" s="35"/>
      <c r="J106" s="35"/>
    </row>
    <row r="107" spans="1:10" s="38" customFormat="1">
      <c r="A107" s="43"/>
      <c r="H107" s="300"/>
      <c r="I107" s="35"/>
      <c r="J107" s="35"/>
    </row>
    <row r="108" spans="1:10" s="38" customFormat="1">
      <c r="A108" s="43"/>
      <c r="H108" s="300"/>
      <c r="I108" s="35"/>
      <c r="J108" s="35"/>
    </row>
    <row r="109" spans="1:10" s="38" customFormat="1">
      <c r="A109" s="43"/>
      <c r="H109" s="300"/>
      <c r="I109" s="35"/>
      <c r="J109" s="35"/>
    </row>
    <row r="110" spans="1:10" s="38" customFormat="1">
      <c r="A110" s="43"/>
      <c r="H110" s="300"/>
      <c r="I110" s="35"/>
      <c r="J110" s="35"/>
    </row>
    <row r="111" spans="1:10" s="38" customFormat="1">
      <c r="A111" s="43"/>
      <c r="H111" s="300"/>
      <c r="I111" s="35"/>
      <c r="J111" s="35"/>
    </row>
    <row r="112" spans="1:10" s="38" customFormat="1">
      <c r="A112" s="43"/>
      <c r="H112" s="300"/>
      <c r="I112" s="35"/>
      <c r="J112" s="35"/>
    </row>
    <row r="113" spans="1:10" s="38" customFormat="1">
      <c r="A113" s="43"/>
      <c r="H113" s="300"/>
      <c r="I113" s="35"/>
      <c r="J113" s="35"/>
    </row>
    <row r="114" spans="1:10" s="38" customFormat="1">
      <c r="A114" s="43"/>
      <c r="H114" s="300"/>
      <c r="I114" s="35"/>
      <c r="J114" s="35"/>
    </row>
    <row r="115" spans="1:10" s="38" customFormat="1">
      <c r="A115" s="43"/>
      <c r="H115" s="300"/>
      <c r="I115" s="35"/>
      <c r="J115" s="35"/>
    </row>
    <row r="116" spans="1:10" s="38" customFormat="1">
      <c r="A116" s="43"/>
      <c r="H116" s="300"/>
      <c r="I116" s="35"/>
      <c r="J116" s="35"/>
    </row>
    <row r="117" spans="1:10" s="38" customFormat="1">
      <c r="A117" s="43"/>
      <c r="H117" s="300"/>
      <c r="I117" s="35"/>
      <c r="J117" s="35"/>
    </row>
    <row r="118" spans="1:10" s="38" customFormat="1">
      <c r="A118" s="43"/>
      <c r="H118" s="300"/>
      <c r="I118" s="35"/>
      <c r="J118" s="35"/>
    </row>
    <row r="119" spans="1:10" s="38" customFormat="1">
      <c r="A119" s="43"/>
      <c r="H119" s="300"/>
      <c r="I119" s="35"/>
      <c r="J119" s="35"/>
    </row>
    <row r="120" spans="1:10" s="38" customFormat="1">
      <c r="A120" s="43"/>
      <c r="H120" s="300"/>
      <c r="I120" s="35"/>
      <c r="J120" s="35"/>
    </row>
    <row r="121" spans="1:10" s="38" customFormat="1">
      <c r="A121" s="43"/>
      <c r="H121" s="300"/>
      <c r="I121" s="35"/>
      <c r="J121" s="35"/>
    </row>
    <row r="122" spans="1:10" s="38" customFormat="1">
      <c r="A122" s="43"/>
      <c r="H122" s="300"/>
      <c r="I122" s="35"/>
      <c r="J122" s="35"/>
    </row>
    <row r="123" spans="1:10" s="38" customFormat="1">
      <c r="A123" s="43"/>
      <c r="H123" s="300"/>
      <c r="I123" s="35"/>
      <c r="J123" s="35"/>
    </row>
    <row r="124" spans="1:10" s="38" customFormat="1">
      <c r="A124" s="43"/>
      <c r="H124" s="300"/>
      <c r="I124" s="35"/>
      <c r="J124" s="35"/>
    </row>
    <row r="125" spans="1:10" s="38" customFormat="1">
      <c r="A125" s="43"/>
      <c r="H125" s="300"/>
      <c r="I125" s="35"/>
      <c r="J125" s="35"/>
    </row>
    <row r="126" spans="1:10" s="38" customFormat="1">
      <c r="A126" s="43"/>
      <c r="H126" s="300"/>
      <c r="I126" s="35"/>
      <c r="J126" s="35"/>
    </row>
    <row r="127" spans="1:10" s="38" customFormat="1">
      <c r="A127" s="43"/>
      <c r="H127" s="300"/>
      <c r="I127" s="35"/>
      <c r="J127" s="35"/>
    </row>
    <row r="128" spans="1:10" s="38" customFormat="1">
      <c r="A128" s="43"/>
      <c r="H128" s="300"/>
      <c r="I128" s="35"/>
      <c r="J128" s="35"/>
    </row>
    <row r="129" spans="1:10" s="38" customFormat="1">
      <c r="A129" s="43"/>
      <c r="H129" s="300"/>
      <c r="I129" s="35"/>
      <c r="J129" s="35"/>
    </row>
    <row r="130" spans="1:10" s="38" customFormat="1">
      <c r="A130" s="43"/>
      <c r="H130" s="300"/>
      <c r="I130" s="35"/>
      <c r="J130" s="35"/>
    </row>
    <row r="131" spans="1:10" s="38" customFormat="1">
      <c r="A131" s="43"/>
      <c r="H131" s="300"/>
      <c r="I131" s="35"/>
      <c r="J131" s="35"/>
    </row>
    <row r="132" spans="1:10" s="38" customFormat="1">
      <c r="A132" s="43"/>
      <c r="H132" s="300"/>
      <c r="I132" s="35"/>
      <c r="J132" s="35"/>
    </row>
    <row r="133" spans="1:10" s="38" customFormat="1">
      <c r="A133" s="43"/>
      <c r="H133" s="300"/>
      <c r="I133" s="35"/>
      <c r="J133" s="35"/>
    </row>
    <row r="134" spans="1:10" s="38" customFormat="1">
      <c r="A134" s="43"/>
      <c r="H134" s="300"/>
      <c r="I134" s="35"/>
      <c r="J134" s="35"/>
    </row>
    <row r="135" spans="1:10" s="38" customFormat="1">
      <c r="A135" s="43"/>
      <c r="H135" s="300"/>
      <c r="I135" s="35"/>
      <c r="J135" s="35"/>
    </row>
    <row r="136" spans="1:10" s="38" customFormat="1">
      <c r="A136" s="43"/>
      <c r="H136" s="300"/>
      <c r="I136" s="35"/>
      <c r="J136" s="35"/>
    </row>
    <row r="137" spans="1:10" s="38" customFormat="1">
      <c r="A137" s="43"/>
      <c r="H137" s="300"/>
      <c r="I137" s="35"/>
      <c r="J137" s="35"/>
    </row>
    <row r="138" spans="1:10" s="38" customFormat="1">
      <c r="A138" s="43"/>
      <c r="H138" s="300"/>
      <c r="I138" s="35"/>
      <c r="J138" s="35"/>
    </row>
    <row r="139" spans="1:10" s="38" customFormat="1">
      <c r="A139" s="43"/>
      <c r="H139" s="300"/>
      <c r="I139" s="35"/>
      <c r="J139" s="35"/>
    </row>
    <row r="140" spans="1:10" s="38" customFormat="1">
      <c r="A140" s="43"/>
      <c r="H140" s="300"/>
      <c r="I140" s="35"/>
      <c r="J140" s="35"/>
    </row>
    <row r="141" spans="1:10" s="38" customFormat="1">
      <c r="A141" s="43"/>
      <c r="H141" s="300"/>
      <c r="I141" s="35"/>
      <c r="J141" s="35"/>
    </row>
    <row r="142" spans="1:10" s="38" customFormat="1">
      <c r="A142" s="43"/>
      <c r="H142" s="300"/>
      <c r="I142" s="35"/>
      <c r="J142" s="35"/>
    </row>
    <row r="143" spans="1:10" s="38" customFormat="1">
      <c r="A143" s="43"/>
      <c r="H143" s="300"/>
      <c r="I143" s="35"/>
      <c r="J143" s="35"/>
    </row>
    <row r="144" spans="1:10" s="38" customFormat="1">
      <c r="A144" s="43"/>
      <c r="H144" s="300"/>
      <c r="I144" s="35"/>
      <c r="J144" s="35"/>
    </row>
    <row r="145" spans="1:10" s="38" customFormat="1">
      <c r="A145" s="43"/>
      <c r="H145" s="300"/>
      <c r="I145" s="35"/>
      <c r="J145" s="35"/>
    </row>
    <row r="146" spans="1:10" s="38" customFormat="1">
      <c r="A146" s="43"/>
      <c r="H146" s="300"/>
      <c r="I146" s="35"/>
      <c r="J146" s="35"/>
    </row>
    <row r="147" spans="1:10" s="38" customFormat="1">
      <c r="A147" s="43"/>
      <c r="H147" s="300"/>
      <c r="I147" s="35"/>
      <c r="J147" s="35"/>
    </row>
    <row r="148" spans="1:10" s="38" customFormat="1">
      <c r="A148" s="43"/>
      <c r="H148" s="300"/>
      <c r="I148" s="35"/>
      <c r="J148" s="35"/>
    </row>
    <row r="149" spans="1:10" s="38" customFormat="1">
      <c r="A149" s="43"/>
      <c r="H149" s="300"/>
      <c r="I149" s="35"/>
      <c r="J149" s="35"/>
    </row>
    <row r="150" spans="1:10" s="38" customFormat="1">
      <c r="A150" s="43"/>
      <c r="H150" s="300"/>
      <c r="I150" s="35"/>
      <c r="J150" s="35"/>
    </row>
    <row r="151" spans="1:10" s="38" customFormat="1">
      <c r="A151" s="43"/>
      <c r="H151" s="300"/>
      <c r="I151" s="35"/>
      <c r="J151" s="35"/>
    </row>
    <row r="152" spans="1:10" s="38" customFormat="1">
      <c r="A152" s="43"/>
      <c r="H152" s="300"/>
      <c r="I152" s="35"/>
      <c r="J152" s="35"/>
    </row>
    <row r="153" spans="1:10" s="38" customFormat="1">
      <c r="A153" s="43"/>
      <c r="H153" s="300"/>
      <c r="I153" s="35"/>
      <c r="J153" s="35"/>
    </row>
    <row r="154" spans="1:10" s="38" customFormat="1">
      <c r="A154" s="43"/>
      <c r="H154" s="300"/>
      <c r="I154" s="35"/>
      <c r="J154" s="35"/>
    </row>
    <row r="155" spans="1:10" s="38" customFormat="1">
      <c r="A155" s="43"/>
      <c r="H155" s="300"/>
      <c r="I155" s="35"/>
      <c r="J155" s="35"/>
    </row>
    <row r="156" spans="1:10" s="38" customFormat="1">
      <c r="A156" s="43"/>
      <c r="H156" s="300"/>
      <c r="I156" s="35"/>
      <c r="J156" s="35"/>
    </row>
    <row r="157" spans="1:10" s="38" customFormat="1">
      <c r="A157" s="43"/>
      <c r="H157" s="300"/>
      <c r="I157" s="35"/>
      <c r="J157" s="35"/>
    </row>
    <row r="158" spans="1:10" s="38" customFormat="1">
      <c r="A158" s="43"/>
      <c r="H158" s="300"/>
      <c r="I158" s="35"/>
      <c r="J158" s="35"/>
    </row>
    <row r="159" spans="1:10" s="38" customFormat="1">
      <c r="A159" s="43"/>
      <c r="H159" s="300"/>
      <c r="I159" s="35"/>
      <c r="J159" s="35"/>
    </row>
    <row r="160" spans="1:10" s="38" customFormat="1">
      <c r="A160" s="43"/>
      <c r="H160" s="300"/>
      <c r="I160" s="35"/>
      <c r="J160" s="35"/>
    </row>
    <row r="161" spans="1:10" s="38" customFormat="1">
      <c r="A161" s="43"/>
      <c r="H161" s="300"/>
      <c r="I161" s="35"/>
      <c r="J161" s="35"/>
    </row>
    <row r="162" spans="1:10" s="38" customFormat="1">
      <c r="A162" s="43"/>
      <c r="H162" s="300"/>
      <c r="I162" s="35"/>
      <c r="J162" s="35"/>
    </row>
    <row r="163" spans="1:10" s="38" customFormat="1">
      <c r="A163" s="43"/>
      <c r="H163" s="300"/>
      <c r="I163" s="35"/>
      <c r="J163" s="35"/>
    </row>
    <row r="164" spans="1:10" s="38" customFormat="1">
      <c r="A164" s="43"/>
      <c r="H164" s="300"/>
      <c r="I164" s="35"/>
      <c r="J164" s="35"/>
    </row>
    <row r="165" spans="1:10" s="38" customFormat="1">
      <c r="A165" s="43"/>
      <c r="H165" s="300"/>
      <c r="I165" s="35"/>
      <c r="J165" s="35"/>
    </row>
    <row r="166" spans="1:10" s="38" customFormat="1">
      <c r="A166" s="43"/>
      <c r="H166" s="300"/>
      <c r="I166" s="35"/>
      <c r="J166" s="35"/>
    </row>
    <row r="167" spans="1:10" s="38" customFormat="1">
      <c r="A167" s="43"/>
      <c r="H167" s="300"/>
      <c r="I167" s="35"/>
      <c r="J167" s="35"/>
    </row>
    <row r="168" spans="1:10" s="38" customFormat="1">
      <c r="A168" s="43"/>
      <c r="H168" s="300"/>
      <c r="I168" s="35"/>
      <c r="J168" s="35"/>
    </row>
    <row r="169" spans="1:10" s="38" customFormat="1">
      <c r="A169" s="43"/>
      <c r="H169" s="300"/>
      <c r="I169" s="35"/>
      <c r="J169" s="35"/>
    </row>
    <row r="170" spans="1:10" s="38" customFormat="1">
      <c r="A170" s="43"/>
      <c r="H170" s="300"/>
      <c r="I170" s="35"/>
      <c r="J170" s="35"/>
    </row>
    <row r="171" spans="1:10" s="38" customFormat="1">
      <c r="A171" s="43"/>
      <c r="H171" s="300"/>
      <c r="I171" s="35"/>
      <c r="J171" s="35"/>
    </row>
    <row r="172" spans="1:10" s="38" customFormat="1">
      <c r="A172" s="43"/>
      <c r="H172" s="300"/>
      <c r="I172" s="35"/>
      <c r="J172" s="35"/>
    </row>
    <row r="173" spans="1:10" s="38" customFormat="1">
      <c r="A173" s="43"/>
      <c r="H173" s="300"/>
      <c r="I173" s="35"/>
      <c r="J173" s="35"/>
    </row>
    <row r="174" spans="1:10" s="38" customFormat="1">
      <c r="A174" s="43"/>
      <c r="H174" s="300"/>
      <c r="I174" s="35"/>
      <c r="J174" s="35"/>
    </row>
    <row r="175" spans="1:10" s="38" customFormat="1">
      <c r="A175" s="43"/>
      <c r="H175" s="300"/>
      <c r="I175" s="35"/>
      <c r="J175" s="35"/>
    </row>
    <row r="176" spans="1:10" s="38" customFormat="1">
      <c r="A176" s="43"/>
      <c r="H176" s="300"/>
      <c r="I176" s="35"/>
      <c r="J176" s="35"/>
    </row>
    <row r="177" spans="1:10" s="38" customFormat="1">
      <c r="A177" s="43"/>
      <c r="H177" s="300"/>
      <c r="I177" s="35"/>
      <c r="J177" s="35"/>
    </row>
    <row r="178" spans="1:10" s="38" customFormat="1">
      <c r="A178" s="43"/>
      <c r="H178" s="300"/>
      <c r="I178" s="35"/>
      <c r="J178" s="35"/>
    </row>
    <row r="179" spans="1:10" s="38" customFormat="1">
      <c r="A179" s="43"/>
      <c r="H179" s="300"/>
      <c r="I179" s="35"/>
      <c r="J179" s="35"/>
    </row>
    <row r="180" spans="1:10" s="38" customFormat="1">
      <c r="A180" s="43"/>
      <c r="H180" s="300"/>
      <c r="I180" s="35"/>
      <c r="J180" s="35"/>
    </row>
    <row r="181" spans="1:10" s="38" customFormat="1">
      <c r="A181" s="43"/>
      <c r="H181" s="300"/>
      <c r="I181" s="35"/>
      <c r="J181" s="35"/>
    </row>
    <row r="182" spans="1:10" s="38" customFormat="1">
      <c r="A182" s="43"/>
      <c r="H182" s="300"/>
      <c r="I182" s="35"/>
      <c r="J182" s="35"/>
    </row>
    <row r="183" spans="1:10" s="38" customFormat="1">
      <c r="A183" s="43"/>
      <c r="H183" s="300"/>
      <c r="I183" s="35"/>
      <c r="J183" s="35"/>
    </row>
    <row r="184" spans="1:10" s="38" customFormat="1">
      <c r="A184" s="43"/>
      <c r="H184" s="300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I76"/>
  <sheetViews>
    <sheetView zoomScale="115" zoomScaleNormal="115" zoomScaleSheetLayoutView="100" workbookViewId="0">
      <pane xSplit="1" ySplit="5" topLeftCell="C9" activePane="bottomRight" state="frozen"/>
      <selection activeCell="A67" sqref="A67"/>
      <selection pane="topRight" activeCell="A67" sqref="A67"/>
      <selection pane="bottomLeft" activeCell="A67" sqref="A67"/>
      <selection pane="bottomRight" activeCell="C14" sqref="C14:C1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304" customWidth="1"/>
    <col min="9" max="16384" width="9.140625" style="1"/>
  </cols>
  <sheetData>
    <row r="1" spans="1:9" ht="32.25" customHeight="1">
      <c r="A1" s="339" t="s">
        <v>117</v>
      </c>
      <c r="B1" s="339"/>
      <c r="C1" s="339"/>
      <c r="D1" s="339"/>
      <c r="E1" s="339"/>
      <c r="F1" s="339"/>
      <c r="G1" s="339"/>
      <c r="H1" s="339"/>
    </row>
    <row r="2" spans="1:9" ht="6.75" customHeight="1">
      <c r="A2" s="18"/>
      <c r="B2" s="18"/>
      <c r="C2" s="18"/>
      <c r="D2" s="18"/>
      <c r="E2" s="18"/>
      <c r="F2" s="18"/>
      <c r="G2" s="18"/>
      <c r="H2" s="302"/>
    </row>
    <row r="3" spans="1:9" ht="33.75" customHeight="1">
      <c r="A3" s="343" t="s">
        <v>205</v>
      </c>
      <c r="B3" s="371" t="s">
        <v>1</v>
      </c>
      <c r="C3" s="343" t="s">
        <v>496</v>
      </c>
      <c r="D3" s="343"/>
      <c r="E3" s="342" t="s">
        <v>524</v>
      </c>
      <c r="F3" s="342"/>
      <c r="G3" s="342"/>
      <c r="H3" s="342"/>
    </row>
    <row r="4" spans="1:9" ht="60" customHeight="1">
      <c r="A4" s="343"/>
      <c r="B4" s="371"/>
      <c r="C4" s="288" t="s">
        <v>522</v>
      </c>
      <c r="D4" s="320" t="s">
        <v>525</v>
      </c>
      <c r="E4" s="47" t="s">
        <v>189</v>
      </c>
      <c r="F4" s="47" t="s">
        <v>178</v>
      </c>
      <c r="G4" s="47" t="s">
        <v>200</v>
      </c>
      <c r="H4" s="291" t="s">
        <v>201</v>
      </c>
    </row>
    <row r="5" spans="1:9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305">
        <v>8</v>
      </c>
    </row>
    <row r="6" spans="1:9" s="42" customFormat="1" ht="29.25" customHeight="1">
      <c r="A6" s="372" t="s">
        <v>121</v>
      </c>
      <c r="B6" s="372"/>
      <c r="C6" s="372"/>
      <c r="D6" s="372"/>
      <c r="E6" s="372"/>
      <c r="F6" s="372"/>
      <c r="G6" s="372"/>
      <c r="H6" s="372"/>
    </row>
    <row r="7" spans="1:9" ht="45" customHeight="1">
      <c r="A7" s="205" t="s">
        <v>376</v>
      </c>
      <c r="B7" s="206" t="s">
        <v>377</v>
      </c>
      <c r="C7" s="226">
        <f>SUM(C8:C12)</f>
        <v>9410</v>
      </c>
      <c r="D7" s="226">
        <f>SUM(D8:D12)</f>
        <v>10028</v>
      </c>
      <c r="E7" s="226">
        <f>SUM(E8:E12)</f>
        <v>3009</v>
      </c>
      <c r="F7" s="226">
        <f>SUM(F8:F12)</f>
        <v>3421</v>
      </c>
      <c r="G7" s="226">
        <f t="shared" ref="G7:G19" si="0">F7-E7</f>
        <v>412</v>
      </c>
      <c r="H7" s="292">
        <f>F7/E7*100</f>
        <v>113.69225656364242</v>
      </c>
    </row>
    <row r="8" spans="1:9" ht="28.5" customHeight="1">
      <c r="A8" s="233" t="s">
        <v>356</v>
      </c>
      <c r="B8" s="202" t="s">
        <v>357</v>
      </c>
      <c r="C8" s="82">
        <v>9410</v>
      </c>
      <c r="D8" s="82">
        <v>10318</v>
      </c>
      <c r="E8" s="82">
        <v>3260</v>
      </c>
      <c r="F8" s="82">
        <v>3421</v>
      </c>
      <c r="G8" s="86">
        <f t="shared" si="0"/>
        <v>161</v>
      </c>
      <c r="H8" s="292">
        <f t="shared" ref="H8:H19" si="1">F8/E8*100</f>
        <v>104.93865030674847</v>
      </c>
    </row>
    <row r="9" spans="1:9" ht="30" customHeight="1">
      <c r="A9" s="234" t="s">
        <v>466</v>
      </c>
      <c r="B9" s="202" t="s">
        <v>358</v>
      </c>
      <c r="C9" s="82"/>
      <c r="D9" s="82"/>
      <c r="E9" s="82"/>
      <c r="F9" s="82"/>
      <c r="G9" s="86">
        <f t="shared" si="0"/>
        <v>0</v>
      </c>
      <c r="H9" s="292" t="e">
        <f t="shared" si="1"/>
        <v>#DIV/0!</v>
      </c>
    </row>
    <row r="10" spans="1:9" ht="25.5" customHeight="1">
      <c r="A10" s="234" t="s">
        <v>359</v>
      </c>
      <c r="B10" s="202" t="s">
        <v>360</v>
      </c>
      <c r="C10" s="82"/>
      <c r="D10" s="82"/>
      <c r="E10" s="82"/>
      <c r="F10" s="82"/>
      <c r="G10" s="86">
        <f t="shared" si="0"/>
        <v>0</v>
      </c>
      <c r="H10" s="292" t="e">
        <f t="shared" si="1"/>
        <v>#DIV/0!</v>
      </c>
    </row>
    <row r="11" spans="1:9" ht="24.75" customHeight="1">
      <c r="A11" s="234" t="s">
        <v>467</v>
      </c>
      <c r="B11" s="202" t="s">
        <v>361</v>
      </c>
      <c r="C11" s="82"/>
      <c r="D11" s="82"/>
      <c r="E11" s="82"/>
      <c r="F11" s="82"/>
      <c r="G11" s="86">
        <f t="shared" si="0"/>
        <v>0</v>
      </c>
      <c r="H11" s="292" t="e">
        <f t="shared" si="1"/>
        <v>#DIV/0!</v>
      </c>
    </row>
    <row r="12" spans="1:9" ht="27.75" customHeight="1">
      <c r="A12" s="234" t="s">
        <v>420</v>
      </c>
      <c r="B12" s="203" t="s">
        <v>362</v>
      </c>
      <c r="C12" s="82"/>
      <c r="D12" s="82">
        <f>-290-C12</f>
        <v>-290</v>
      </c>
      <c r="E12" s="313">
        <v>-251</v>
      </c>
      <c r="F12" s="82"/>
      <c r="G12" s="86">
        <f t="shared" si="0"/>
        <v>251</v>
      </c>
      <c r="H12" s="292">
        <f t="shared" si="1"/>
        <v>0</v>
      </c>
    </row>
    <row r="13" spans="1:9" ht="41.25" customHeight="1">
      <c r="A13" s="205" t="s">
        <v>363</v>
      </c>
      <c r="B13" s="206" t="s">
        <v>364</v>
      </c>
      <c r="C13" s="226">
        <f>SUM(C14:C18)</f>
        <v>-9445</v>
      </c>
      <c r="D13" s="226">
        <f>SUM(D14:D18)</f>
        <v>-10044</v>
      </c>
      <c r="E13" s="226">
        <f>SUM(E14:E18)</f>
        <v>-3068</v>
      </c>
      <c r="F13" s="226">
        <f>SUM(F14:F18)</f>
        <v>-3513</v>
      </c>
      <c r="G13" s="226">
        <f t="shared" si="0"/>
        <v>-445</v>
      </c>
      <c r="H13" s="292">
        <f t="shared" si="1"/>
        <v>114.50456323337679</v>
      </c>
    </row>
    <row r="14" spans="1:9" ht="30.75" customHeight="1">
      <c r="A14" s="233" t="s">
        <v>365</v>
      </c>
      <c r="B14" s="202" t="s">
        <v>366</v>
      </c>
      <c r="C14" s="82">
        <v>-8432</v>
      </c>
      <c r="D14" s="82">
        <v>-8941</v>
      </c>
      <c r="E14" s="82">
        <v>-2720</v>
      </c>
      <c r="F14" s="82">
        <v>-3169</v>
      </c>
      <c r="G14" s="226">
        <f t="shared" si="0"/>
        <v>-449</v>
      </c>
      <c r="H14" s="292">
        <f t="shared" si="1"/>
        <v>116.50735294117646</v>
      </c>
    </row>
    <row r="15" spans="1:9" ht="26.25" customHeight="1">
      <c r="A15" s="233" t="s">
        <v>367</v>
      </c>
      <c r="B15" s="202" t="s">
        <v>368</v>
      </c>
      <c r="C15" s="82">
        <v>-579</v>
      </c>
      <c r="D15" s="82">
        <v>-786</v>
      </c>
      <c r="E15" s="82">
        <v>-220</v>
      </c>
      <c r="F15" s="82">
        <v>-274</v>
      </c>
      <c r="G15" s="226">
        <f t="shared" si="0"/>
        <v>-54</v>
      </c>
      <c r="H15" s="292">
        <f t="shared" si="1"/>
        <v>124.54545454545453</v>
      </c>
      <c r="I15" s="317"/>
    </row>
    <row r="16" spans="1:9" ht="28.5" customHeight="1">
      <c r="A16" s="233" t="s">
        <v>369</v>
      </c>
      <c r="B16" s="202" t="s">
        <v>370</v>
      </c>
      <c r="C16" s="82" t="s">
        <v>255</v>
      </c>
      <c r="D16" s="82" t="s">
        <v>255</v>
      </c>
      <c r="E16" s="82" t="s">
        <v>255</v>
      </c>
      <c r="F16" s="82" t="s">
        <v>255</v>
      </c>
      <c r="G16" s="226" t="e">
        <f t="shared" si="0"/>
        <v>#VALUE!</v>
      </c>
      <c r="H16" s="292" t="e">
        <f t="shared" si="1"/>
        <v>#VALUE!</v>
      </c>
    </row>
    <row r="17" spans="1:8" ht="28.5" customHeight="1">
      <c r="A17" s="233" t="s">
        <v>371</v>
      </c>
      <c r="B17" s="203" t="s">
        <v>372</v>
      </c>
      <c r="C17" s="326">
        <v>-399</v>
      </c>
      <c r="D17" s="82">
        <v>-317</v>
      </c>
      <c r="E17" s="82">
        <v>-128</v>
      </c>
      <c r="F17" s="82">
        <v>-70</v>
      </c>
      <c r="G17" s="226">
        <f t="shared" si="0"/>
        <v>58</v>
      </c>
      <c r="H17" s="292">
        <f t="shared" si="1"/>
        <v>54.6875</v>
      </c>
    </row>
    <row r="18" spans="1:8" ht="29.25" customHeight="1">
      <c r="A18" s="233" t="s">
        <v>373</v>
      </c>
      <c r="B18" s="203" t="s">
        <v>374</v>
      </c>
      <c r="C18" s="82">
        <v>-35</v>
      </c>
      <c r="D18" s="82" t="s">
        <v>255</v>
      </c>
      <c r="E18" s="82" t="s">
        <v>255</v>
      </c>
      <c r="F18" s="82" t="s">
        <v>255</v>
      </c>
      <c r="G18" s="226" t="e">
        <f t="shared" si="0"/>
        <v>#VALUE!</v>
      </c>
      <c r="H18" s="292" t="e">
        <f t="shared" si="1"/>
        <v>#VALUE!</v>
      </c>
    </row>
    <row r="19" spans="1:8" ht="39.75" customHeight="1">
      <c r="A19" s="207" t="s">
        <v>120</v>
      </c>
      <c r="B19" s="208" t="s">
        <v>375</v>
      </c>
      <c r="C19" s="226">
        <f>SUM(C7,C13)</f>
        <v>-35</v>
      </c>
      <c r="D19" s="226">
        <f>SUM(D7,D13)</f>
        <v>-16</v>
      </c>
      <c r="E19" s="226">
        <f>SUM(E7,E13)</f>
        <v>-59</v>
      </c>
      <c r="F19" s="226">
        <f>SUM(F7,F13)</f>
        <v>-92</v>
      </c>
      <c r="G19" s="226">
        <f t="shared" si="0"/>
        <v>-33</v>
      </c>
      <c r="H19" s="292">
        <f t="shared" si="1"/>
        <v>155.93220338983051</v>
      </c>
    </row>
    <row r="20" spans="1:8" ht="31.5" customHeight="1">
      <c r="A20" s="372" t="s">
        <v>122</v>
      </c>
      <c r="B20" s="372"/>
      <c r="C20" s="372"/>
      <c r="D20" s="372"/>
      <c r="E20" s="372"/>
      <c r="F20" s="372"/>
      <c r="G20" s="372"/>
      <c r="H20" s="372"/>
    </row>
    <row r="21" spans="1:8" ht="40.5" customHeight="1">
      <c r="A21" s="205" t="s">
        <v>412</v>
      </c>
      <c r="B21" s="221"/>
      <c r="C21" s="86">
        <f>SUM(C22:C24,C25,C28)</f>
        <v>0</v>
      </c>
      <c r="D21" s="86">
        <f>SUM(D22:D24,D25,D28)</f>
        <v>0</v>
      </c>
      <c r="E21" s="86">
        <f>SUM(E22:E24,E25,E28)</f>
        <v>0</v>
      </c>
      <c r="F21" s="86">
        <f>SUM(F22:F24,F25,F28)</f>
        <v>0</v>
      </c>
      <c r="G21" s="86">
        <f t="shared" ref="G21:G41" si="2">F21-E21</f>
        <v>0</v>
      </c>
      <c r="H21" s="296" t="e">
        <f>F21/E21*100</f>
        <v>#DIV/0!</v>
      </c>
    </row>
    <row r="22" spans="1:8" ht="28.5" customHeight="1">
      <c r="A22" s="235" t="s">
        <v>28</v>
      </c>
      <c r="B22" s="202" t="s">
        <v>415</v>
      </c>
      <c r="C22" s="82"/>
      <c r="D22" s="82"/>
      <c r="E22" s="82"/>
      <c r="F22" s="82"/>
      <c r="G22" s="86">
        <f t="shared" si="2"/>
        <v>0</v>
      </c>
      <c r="H22" s="296" t="e">
        <f t="shared" ref="H22:H31" si="3">F22/E22*100</f>
        <v>#DIV/0!</v>
      </c>
    </row>
    <row r="23" spans="1:8" ht="30" customHeight="1">
      <c r="A23" s="235" t="s">
        <v>416</v>
      </c>
      <c r="B23" s="202" t="s">
        <v>417</v>
      </c>
      <c r="C23" s="82"/>
      <c r="D23" s="82"/>
      <c r="E23" s="82"/>
      <c r="F23" s="82"/>
      <c r="G23" s="86">
        <f t="shared" si="2"/>
        <v>0</v>
      </c>
      <c r="H23" s="296" t="e">
        <f t="shared" si="3"/>
        <v>#DIV/0!</v>
      </c>
    </row>
    <row r="24" spans="1:8" ht="27" customHeight="1">
      <c r="A24" s="235" t="s">
        <v>418</v>
      </c>
      <c r="B24" s="202" t="s">
        <v>419</v>
      </c>
      <c r="C24" s="82"/>
      <c r="D24" s="82"/>
      <c r="E24" s="82"/>
      <c r="F24" s="82"/>
      <c r="G24" s="86">
        <f t="shared" si="2"/>
        <v>0</v>
      </c>
      <c r="H24" s="296" t="e">
        <f t="shared" si="3"/>
        <v>#DIV/0!</v>
      </c>
    </row>
    <row r="25" spans="1:8" ht="21.75" customHeight="1">
      <c r="A25" s="235" t="s">
        <v>126</v>
      </c>
      <c r="B25" s="251"/>
      <c r="C25" s="82"/>
      <c r="D25" s="82"/>
      <c r="E25" s="82"/>
      <c r="F25" s="82"/>
      <c r="G25" s="86">
        <f t="shared" si="2"/>
        <v>0</v>
      </c>
      <c r="H25" s="296" t="e">
        <f t="shared" si="3"/>
        <v>#DIV/0!</v>
      </c>
    </row>
    <row r="26" spans="1:8" ht="21.75" customHeight="1">
      <c r="A26" s="250" t="s">
        <v>468</v>
      </c>
      <c r="B26" s="251" t="s">
        <v>421</v>
      </c>
      <c r="C26" s="82"/>
      <c r="D26" s="82"/>
      <c r="E26" s="82"/>
      <c r="F26" s="82"/>
      <c r="G26" s="86">
        <f t="shared" si="2"/>
        <v>0</v>
      </c>
      <c r="H26" s="296" t="e">
        <f t="shared" si="3"/>
        <v>#DIV/0!</v>
      </c>
    </row>
    <row r="27" spans="1:8" ht="22.5" customHeight="1">
      <c r="A27" s="250" t="s">
        <v>469</v>
      </c>
      <c r="B27" s="251" t="s">
        <v>414</v>
      </c>
      <c r="C27" s="82"/>
      <c r="D27" s="82"/>
      <c r="E27" s="82"/>
      <c r="F27" s="82"/>
      <c r="G27" s="86">
        <f t="shared" si="2"/>
        <v>0</v>
      </c>
      <c r="H27" s="296" t="e">
        <f t="shared" si="3"/>
        <v>#DIV/0!</v>
      </c>
    </row>
    <row r="28" spans="1:8" ht="27" customHeight="1">
      <c r="A28" s="236" t="s">
        <v>420</v>
      </c>
      <c r="B28" s="237" t="s">
        <v>423</v>
      </c>
      <c r="C28" s="82"/>
      <c r="D28" s="82"/>
      <c r="E28" s="82"/>
      <c r="F28" s="82"/>
      <c r="G28" s="86">
        <f t="shared" si="2"/>
        <v>0</v>
      </c>
      <c r="H28" s="296" t="e">
        <f t="shared" si="3"/>
        <v>#DIV/0!</v>
      </c>
    </row>
    <row r="29" spans="1:8" ht="11.25" customHeight="1">
      <c r="A29" s="177" t="s">
        <v>268</v>
      </c>
      <c r="B29" s="238"/>
      <c r="C29" s="105"/>
      <c r="D29" s="105"/>
      <c r="E29" s="105"/>
      <c r="F29" s="105"/>
      <c r="G29" s="106">
        <f t="shared" si="2"/>
        <v>0</v>
      </c>
      <c r="H29" s="296" t="e">
        <f t="shared" si="3"/>
        <v>#DIV/0!</v>
      </c>
    </row>
    <row r="30" spans="1:8" ht="22.5" customHeight="1">
      <c r="A30" s="177" t="s">
        <v>279</v>
      </c>
      <c r="B30" s="239" t="s">
        <v>381</v>
      </c>
      <c r="C30" s="105"/>
      <c r="D30" s="105"/>
      <c r="E30" s="105"/>
      <c r="F30" s="105"/>
      <c r="G30" s="106">
        <f t="shared" si="2"/>
        <v>0</v>
      </c>
      <c r="H30" s="296" t="e">
        <f t="shared" si="3"/>
        <v>#DIV/0!</v>
      </c>
    </row>
    <row r="31" spans="1:8" ht="21.75" customHeight="1">
      <c r="A31" s="177" t="s">
        <v>267</v>
      </c>
      <c r="B31" s="239" t="s">
        <v>382</v>
      </c>
      <c r="C31" s="82"/>
      <c r="D31" s="82"/>
      <c r="E31" s="82"/>
      <c r="F31" s="82"/>
      <c r="G31" s="86">
        <f t="shared" si="2"/>
        <v>0</v>
      </c>
      <c r="H31" s="296" t="e">
        <f t="shared" si="3"/>
        <v>#DIV/0!</v>
      </c>
    </row>
    <row r="32" spans="1:8" ht="45.75" customHeight="1">
      <c r="A32" s="205" t="s">
        <v>413</v>
      </c>
      <c r="B32" s="206" t="s">
        <v>425</v>
      </c>
      <c r="C32" s="86">
        <f>SUM(C33:C37)</f>
        <v>0</v>
      </c>
      <c r="D32" s="86">
        <f>SUM(D33:D37)</f>
        <v>0</v>
      </c>
      <c r="E32" s="86">
        <f>SUM(E33:E37)</f>
        <v>0</v>
      </c>
      <c r="F32" s="86">
        <f>SUM(F33:F37)</f>
        <v>0</v>
      </c>
      <c r="G32" s="86">
        <f t="shared" si="2"/>
        <v>0</v>
      </c>
      <c r="H32" s="296" t="e">
        <f>F32/E32*100</f>
        <v>#DIV/0!</v>
      </c>
    </row>
    <row r="33" spans="1:8" ht="54.75" customHeight="1">
      <c r="A33" s="235" t="s">
        <v>422</v>
      </c>
      <c r="B33" s="202" t="s">
        <v>426</v>
      </c>
      <c r="C33" s="82" t="s">
        <v>255</v>
      </c>
      <c r="D33" s="82" t="s">
        <v>255</v>
      </c>
      <c r="E33" s="82" t="s">
        <v>255</v>
      </c>
      <c r="F33" s="82" t="s">
        <v>255</v>
      </c>
      <c r="G33" s="86" t="e">
        <f t="shared" si="2"/>
        <v>#VALUE!</v>
      </c>
      <c r="H33" s="296" t="e">
        <f t="shared" ref="H33:H41" si="4">F33/E33*100</f>
        <v>#VALUE!</v>
      </c>
    </row>
    <row r="34" spans="1:8" ht="43.5" customHeight="1">
      <c r="A34" s="7" t="s">
        <v>424</v>
      </c>
      <c r="B34" s="202" t="s">
        <v>427</v>
      </c>
      <c r="C34" s="82" t="s">
        <v>255</v>
      </c>
      <c r="D34" s="82" t="s">
        <v>255</v>
      </c>
      <c r="E34" s="82" t="s">
        <v>255</v>
      </c>
      <c r="F34" s="82" t="s">
        <v>255</v>
      </c>
      <c r="G34" s="86" t="e">
        <f t="shared" si="2"/>
        <v>#VALUE!</v>
      </c>
      <c r="H34" s="296" t="e">
        <f t="shared" si="4"/>
        <v>#VALUE!</v>
      </c>
    </row>
    <row r="35" spans="1:8" ht="37.5" customHeight="1">
      <c r="A35" s="7" t="s">
        <v>430</v>
      </c>
      <c r="B35" s="202" t="s">
        <v>428</v>
      </c>
      <c r="C35" s="82" t="s">
        <v>255</v>
      </c>
      <c r="D35" s="82" t="s">
        <v>255</v>
      </c>
      <c r="E35" s="82" t="s">
        <v>255</v>
      </c>
      <c r="F35" s="82" t="s">
        <v>255</v>
      </c>
      <c r="G35" s="86" t="e">
        <f t="shared" si="2"/>
        <v>#VALUE!</v>
      </c>
      <c r="H35" s="296" t="e">
        <f t="shared" si="4"/>
        <v>#VALUE!</v>
      </c>
    </row>
    <row r="36" spans="1:8" ht="30" customHeight="1">
      <c r="A36" s="7" t="s">
        <v>48</v>
      </c>
      <c r="B36" s="202" t="s">
        <v>431</v>
      </c>
      <c r="C36" s="82" t="s">
        <v>255</v>
      </c>
      <c r="D36" s="82" t="s">
        <v>255</v>
      </c>
      <c r="E36" s="82" t="s">
        <v>255</v>
      </c>
      <c r="F36" s="82" t="s">
        <v>255</v>
      </c>
      <c r="G36" s="86" t="e">
        <f t="shared" si="2"/>
        <v>#VALUE!</v>
      </c>
      <c r="H36" s="296" t="e">
        <f t="shared" si="4"/>
        <v>#VALUE!</v>
      </c>
    </row>
    <row r="37" spans="1:8" ht="27" customHeight="1">
      <c r="A37" s="7" t="s">
        <v>373</v>
      </c>
      <c r="B37" s="203" t="s">
        <v>471</v>
      </c>
      <c r="C37" s="82" t="s">
        <v>255</v>
      </c>
      <c r="D37" s="82" t="s">
        <v>255</v>
      </c>
      <c r="E37" s="82" t="s">
        <v>255</v>
      </c>
      <c r="F37" s="82" t="s">
        <v>255</v>
      </c>
      <c r="G37" s="86" t="e">
        <f t="shared" si="2"/>
        <v>#VALUE!</v>
      </c>
      <c r="H37" s="296" t="e">
        <f t="shared" si="4"/>
        <v>#VALUE!</v>
      </c>
    </row>
    <row r="38" spans="1:8" ht="11.25" customHeight="1">
      <c r="A38" s="240" t="s">
        <v>269</v>
      </c>
      <c r="B38" s="241"/>
      <c r="C38" s="82"/>
      <c r="D38" s="82"/>
      <c r="E38" s="82"/>
      <c r="F38" s="82"/>
      <c r="G38" s="86">
        <f t="shared" si="2"/>
        <v>0</v>
      </c>
      <c r="H38" s="296" t="e">
        <f t="shared" si="4"/>
        <v>#DIV/0!</v>
      </c>
    </row>
    <row r="39" spans="1:8" ht="21.75" customHeight="1">
      <c r="A39" s="177" t="s">
        <v>279</v>
      </c>
      <c r="B39" s="242" t="s">
        <v>472</v>
      </c>
      <c r="C39" s="105" t="s">
        <v>255</v>
      </c>
      <c r="D39" s="105" t="s">
        <v>255</v>
      </c>
      <c r="E39" s="105" t="s">
        <v>255</v>
      </c>
      <c r="F39" s="105" t="s">
        <v>255</v>
      </c>
      <c r="G39" s="86" t="e">
        <f t="shared" si="2"/>
        <v>#VALUE!</v>
      </c>
      <c r="H39" s="296" t="e">
        <f t="shared" si="4"/>
        <v>#VALUE!</v>
      </c>
    </row>
    <row r="40" spans="1:8" ht="21" customHeight="1">
      <c r="A40" s="177" t="s">
        <v>429</v>
      </c>
      <c r="B40" s="242" t="s">
        <v>473</v>
      </c>
      <c r="C40" s="105" t="s">
        <v>255</v>
      </c>
      <c r="D40" s="105" t="s">
        <v>255</v>
      </c>
      <c r="E40" s="105" t="s">
        <v>255</v>
      </c>
      <c r="F40" s="105" t="s">
        <v>255</v>
      </c>
      <c r="G40" s="86" t="e">
        <f t="shared" si="2"/>
        <v>#VALUE!</v>
      </c>
      <c r="H40" s="296" t="e">
        <f t="shared" si="4"/>
        <v>#VALUE!</v>
      </c>
    </row>
    <row r="41" spans="1:8" ht="42.75" customHeight="1">
      <c r="A41" s="209" t="s">
        <v>123</v>
      </c>
      <c r="B41" s="208" t="s">
        <v>470</v>
      </c>
      <c r="C41" s="86">
        <f>SUM(C21,C32)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96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73" t="s">
        <v>173</v>
      </c>
      <c r="G42" s="374"/>
      <c r="H42" s="375"/>
    </row>
    <row r="43" spans="1:8" ht="20.100000000000001" hidden="1" customHeight="1" outlineLevel="1">
      <c r="A43" s="48"/>
      <c r="B43" s="8"/>
      <c r="C43" s="64"/>
      <c r="D43" s="64"/>
      <c r="E43" s="64"/>
      <c r="F43" s="373" t="s">
        <v>207</v>
      </c>
      <c r="G43" s="374"/>
      <c r="H43" s="375"/>
    </row>
    <row r="44" spans="1:8" ht="30" customHeight="1" collapsed="1">
      <c r="A44" s="372" t="s">
        <v>124</v>
      </c>
      <c r="B44" s="372"/>
      <c r="C44" s="372"/>
      <c r="D44" s="372"/>
      <c r="E44" s="372"/>
      <c r="F44" s="372"/>
      <c r="G44" s="372"/>
      <c r="H44" s="372"/>
    </row>
    <row r="45" spans="1:8" ht="39" customHeight="1">
      <c r="A45" s="243" t="s">
        <v>432</v>
      </c>
      <c r="B45" s="244" t="s">
        <v>433</v>
      </c>
      <c r="C45" s="86">
        <f>SUM(C46:C47,C51,C55:C56)</f>
        <v>0</v>
      </c>
      <c r="D45" s="86">
        <f>SUM(D46:D47,D51,D55:D56)</f>
        <v>0</v>
      </c>
      <c r="E45" s="86">
        <f>SUM(E46:E47,E51,E55:E56)</f>
        <v>0</v>
      </c>
      <c r="F45" s="86">
        <f>SUM(F46:F47,F51,F55:F56)</f>
        <v>0</v>
      </c>
      <c r="G45" s="86">
        <f t="shared" ref="G45:G68" si="5">F45-E45</f>
        <v>0</v>
      </c>
      <c r="H45" s="296" t="e">
        <f>F45/E45*100</f>
        <v>#DIV/0!</v>
      </c>
    </row>
    <row r="46" spans="1:8" ht="24" customHeight="1">
      <c r="A46" s="245" t="s">
        <v>500</v>
      </c>
      <c r="B46" s="246" t="s">
        <v>434</v>
      </c>
      <c r="C46" s="82"/>
      <c r="D46" s="82"/>
      <c r="E46" s="82"/>
      <c r="F46" s="82"/>
      <c r="G46" s="86">
        <f t="shared" si="5"/>
        <v>0</v>
      </c>
      <c r="H46" s="296" t="e">
        <f t="shared" ref="H46:H56" si="6">F46/E46*100</f>
        <v>#DIV/0!</v>
      </c>
    </row>
    <row r="47" spans="1:8" ht="37.5" customHeight="1">
      <c r="A47" s="7" t="s">
        <v>461</v>
      </c>
      <c r="B47" s="246" t="s">
        <v>435</v>
      </c>
      <c r="C47" s="82"/>
      <c r="D47" s="82"/>
      <c r="E47" s="82"/>
      <c r="F47" s="82"/>
      <c r="G47" s="86">
        <f t="shared" si="5"/>
        <v>0</v>
      </c>
      <c r="H47" s="296" t="e">
        <f t="shared" si="6"/>
        <v>#DIV/0!</v>
      </c>
    </row>
    <row r="48" spans="1:8" ht="20.100000000000001" customHeight="1">
      <c r="A48" s="177" t="s">
        <v>80</v>
      </c>
      <c r="B48" s="247" t="s">
        <v>436</v>
      </c>
      <c r="C48" s="105"/>
      <c r="D48" s="105"/>
      <c r="E48" s="105"/>
      <c r="F48" s="105"/>
      <c r="G48" s="106">
        <f t="shared" si="5"/>
        <v>0</v>
      </c>
      <c r="H48" s="296" t="e">
        <f t="shared" si="6"/>
        <v>#DIV/0!</v>
      </c>
    </row>
    <row r="49" spans="1:8" ht="17.25" customHeight="1">
      <c r="A49" s="177" t="s">
        <v>81</v>
      </c>
      <c r="B49" s="247" t="s">
        <v>437</v>
      </c>
      <c r="C49" s="105"/>
      <c r="D49" s="105"/>
      <c r="E49" s="105"/>
      <c r="F49" s="105"/>
      <c r="G49" s="106">
        <f t="shared" si="5"/>
        <v>0</v>
      </c>
      <c r="H49" s="296" t="e">
        <f t="shared" si="6"/>
        <v>#DIV/0!</v>
      </c>
    </row>
    <row r="50" spans="1:8" ht="18" customHeight="1">
      <c r="A50" s="177" t="s">
        <v>93</v>
      </c>
      <c r="B50" s="247" t="s">
        <v>438</v>
      </c>
      <c r="C50" s="105"/>
      <c r="D50" s="105"/>
      <c r="E50" s="105"/>
      <c r="F50" s="105"/>
      <c r="G50" s="106">
        <f t="shared" si="5"/>
        <v>0</v>
      </c>
      <c r="H50" s="296" t="e">
        <f t="shared" si="6"/>
        <v>#DIV/0!</v>
      </c>
    </row>
    <row r="51" spans="1:8" ht="37.5" customHeight="1">
      <c r="A51" s="7" t="s">
        <v>462</v>
      </c>
      <c r="B51" s="246" t="s">
        <v>439</v>
      </c>
      <c r="C51" s="82"/>
      <c r="D51" s="82"/>
      <c r="E51" s="82"/>
      <c r="F51" s="82"/>
      <c r="G51" s="86">
        <f t="shared" si="5"/>
        <v>0</v>
      </c>
      <c r="H51" s="296" t="e">
        <f t="shared" si="6"/>
        <v>#DIV/0!</v>
      </c>
    </row>
    <row r="52" spans="1:8" ht="20.100000000000001" customHeight="1">
      <c r="A52" s="177" t="s">
        <v>80</v>
      </c>
      <c r="B52" s="247" t="s">
        <v>440</v>
      </c>
      <c r="C52" s="105"/>
      <c r="D52" s="105"/>
      <c r="E52" s="105"/>
      <c r="F52" s="105"/>
      <c r="G52" s="106">
        <f t="shared" si="5"/>
        <v>0</v>
      </c>
      <c r="H52" s="296" t="e">
        <f t="shared" si="6"/>
        <v>#DIV/0!</v>
      </c>
    </row>
    <row r="53" spans="1:8" ht="20.100000000000001" customHeight="1">
      <c r="A53" s="177" t="s">
        <v>81</v>
      </c>
      <c r="B53" s="247" t="s">
        <v>441</v>
      </c>
      <c r="C53" s="105"/>
      <c r="D53" s="105"/>
      <c r="E53" s="105"/>
      <c r="F53" s="105"/>
      <c r="G53" s="106">
        <f t="shared" si="5"/>
        <v>0</v>
      </c>
      <c r="H53" s="296" t="e">
        <f t="shared" si="6"/>
        <v>#DIV/0!</v>
      </c>
    </row>
    <row r="54" spans="1:8" ht="20.100000000000001" customHeight="1">
      <c r="A54" s="177" t="s">
        <v>93</v>
      </c>
      <c r="B54" s="247" t="s">
        <v>442</v>
      </c>
      <c r="C54" s="105"/>
      <c r="D54" s="105"/>
      <c r="E54" s="105"/>
      <c r="F54" s="105"/>
      <c r="G54" s="106">
        <f t="shared" si="5"/>
        <v>0</v>
      </c>
      <c r="H54" s="296" t="e">
        <f t="shared" si="6"/>
        <v>#DIV/0!</v>
      </c>
    </row>
    <row r="55" spans="1:8" ht="24.75" customHeight="1">
      <c r="A55" s="7" t="s">
        <v>443</v>
      </c>
      <c r="B55" s="246" t="s">
        <v>444</v>
      </c>
      <c r="C55" s="82"/>
      <c r="D55" s="82"/>
      <c r="E55" s="82"/>
      <c r="F55" s="82"/>
      <c r="G55" s="86">
        <f t="shared" si="5"/>
        <v>0</v>
      </c>
      <c r="H55" s="296" t="e">
        <f t="shared" si="6"/>
        <v>#DIV/0!</v>
      </c>
    </row>
    <row r="56" spans="1:8" ht="24" customHeight="1">
      <c r="A56" s="7" t="s">
        <v>445</v>
      </c>
      <c r="B56" s="246" t="s">
        <v>446</v>
      </c>
      <c r="C56" s="82"/>
      <c r="D56" s="82"/>
      <c r="E56" s="82"/>
      <c r="F56" s="82"/>
      <c r="G56" s="86">
        <f t="shared" si="5"/>
        <v>0</v>
      </c>
      <c r="H56" s="296" t="e">
        <f t="shared" si="6"/>
        <v>#DIV/0!</v>
      </c>
    </row>
    <row r="57" spans="1:8" ht="41.25" customHeight="1">
      <c r="A57" s="205" t="s">
        <v>447</v>
      </c>
      <c r="B57" s="206" t="s">
        <v>448</v>
      </c>
      <c r="C57" s="86">
        <f>SUM(C58:C59,C63,C67)</f>
        <v>0</v>
      </c>
      <c r="D57" s="86">
        <f>SUM(D58:D59,D63,D67)</f>
        <v>0</v>
      </c>
      <c r="E57" s="86">
        <f>SUM(E58:E59,E63,E67)</f>
        <v>0</v>
      </c>
      <c r="F57" s="86">
        <f>SUM(F58:F59,F63,F67)</f>
        <v>0</v>
      </c>
      <c r="G57" s="86">
        <f t="shared" si="5"/>
        <v>0</v>
      </c>
      <c r="H57" s="296" t="e">
        <f>F57/E57*100</f>
        <v>#DIV/0!</v>
      </c>
    </row>
    <row r="58" spans="1:8" ht="44.25" customHeight="1">
      <c r="A58" s="7" t="s">
        <v>449</v>
      </c>
      <c r="B58" s="203" t="s">
        <v>450</v>
      </c>
      <c r="C58" s="82" t="s">
        <v>255</v>
      </c>
      <c r="D58" s="82" t="s">
        <v>255</v>
      </c>
      <c r="E58" s="82" t="s">
        <v>255</v>
      </c>
      <c r="F58" s="82" t="s">
        <v>255</v>
      </c>
      <c r="G58" s="86" t="e">
        <f t="shared" si="5"/>
        <v>#VALUE!</v>
      </c>
      <c r="H58" s="296" t="e">
        <f t="shared" ref="H58:H73" si="7">F58/E58*100</f>
        <v>#VALUE!</v>
      </c>
    </row>
    <row r="59" spans="1:8" ht="37.5" customHeight="1">
      <c r="A59" s="7" t="s">
        <v>463</v>
      </c>
      <c r="B59" s="203" t="s">
        <v>451</v>
      </c>
      <c r="C59" s="82" t="s">
        <v>255</v>
      </c>
      <c r="D59" s="82" t="s">
        <v>255</v>
      </c>
      <c r="E59" s="82" t="s">
        <v>255</v>
      </c>
      <c r="F59" s="82" t="s">
        <v>255</v>
      </c>
      <c r="G59" s="86" t="e">
        <f t="shared" si="5"/>
        <v>#VALUE!</v>
      </c>
      <c r="H59" s="296" t="e">
        <f t="shared" si="7"/>
        <v>#VALUE!</v>
      </c>
    </row>
    <row r="60" spans="1:8" ht="20.100000000000001" customHeight="1">
      <c r="A60" s="177" t="s">
        <v>80</v>
      </c>
      <c r="B60" s="248" t="s">
        <v>452</v>
      </c>
      <c r="C60" s="105" t="s">
        <v>255</v>
      </c>
      <c r="D60" s="105" t="s">
        <v>255</v>
      </c>
      <c r="E60" s="105" t="s">
        <v>255</v>
      </c>
      <c r="F60" s="105" t="s">
        <v>255</v>
      </c>
      <c r="G60" s="86" t="e">
        <f t="shared" si="5"/>
        <v>#VALUE!</v>
      </c>
      <c r="H60" s="296" t="e">
        <f t="shared" si="7"/>
        <v>#VALUE!</v>
      </c>
    </row>
    <row r="61" spans="1:8" ht="20.100000000000001" customHeight="1">
      <c r="A61" s="177" t="s">
        <v>81</v>
      </c>
      <c r="B61" s="248" t="s">
        <v>453</v>
      </c>
      <c r="C61" s="105" t="s">
        <v>255</v>
      </c>
      <c r="D61" s="105" t="s">
        <v>255</v>
      </c>
      <c r="E61" s="105" t="s">
        <v>255</v>
      </c>
      <c r="F61" s="105" t="s">
        <v>255</v>
      </c>
      <c r="G61" s="86" t="e">
        <f t="shared" si="5"/>
        <v>#VALUE!</v>
      </c>
      <c r="H61" s="296" t="e">
        <f t="shared" si="7"/>
        <v>#VALUE!</v>
      </c>
    </row>
    <row r="62" spans="1:8" ht="20.100000000000001" customHeight="1">
      <c r="A62" s="177" t="s">
        <v>93</v>
      </c>
      <c r="B62" s="248" t="s">
        <v>454</v>
      </c>
      <c r="C62" s="105" t="s">
        <v>255</v>
      </c>
      <c r="D62" s="105" t="s">
        <v>255</v>
      </c>
      <c r="E62" s="105" t="s">
        <v>255</v>
      </c>
      <c r="F62" s="105" t="s">
        <v>255</v>
      </c>
      <c r="G62" s="86" t="e">
        <f t="shared" si="5"/>
        <v>#VALUE!</v>
      </c>
      <c r="H62" s="296" t="e">
        <f t="shared" si="7"/>
        <v>#VALUE!</v>
      </c>
    </row>
    <row r="63" spans="1:8" ht="40.5" customHeight="1">
      <c r="A63" s="7" t="s">
        <v>464</v>
      </c>
      <c r="B63" s="203" t="s">
        <v>455</v>
      </c>
      <c r="C63" s="82" t="s">
        <v>255</v>
      </c>
      <c r="D63" s="82" t="s">
        <v>255</v>
      </c>
      <c r="E63" s="82" t="s">
        <v>255</v>
      </c>
      <c r="F63" s="82" t="s">
        <v>255</v>
      </c>
      <c r="G63" s="86" t="e">
        <f t="shared" si="5"/>
        <v>#VALUE!</v>
      </c>
      <c r="H63" s="296" t="e">
        <f t="shared" si="7"/>
        <v>#VALUE!</v>
      </c>
    </row>
    <row r="64" spans="1:8" ht="20.100000000000001" customHeight="1">
      <c r="A64" s="177" t="s">
        <v>80</v>
      </c>
      <c r="B64" s="248" t="s">
        <v>456</v>
      </c>
      <c r="C64" s="105" t="s">
        <v>255</v>
      </c>
      <c r="D64" s="105" t="s">
        <v>255</v>
      </c>
      <c r="E64" s="105" t="s">
        <v>255</v>
      </c>
      <c r="F64" s="105" t="s">
        <v>255</v>
      </c>
      <c r="G64" s="86" t="e">
        <f t="shared" si="5"/>
        <v>#VALUE!</v>
      </c>
      <c r="H64" s="296" t="e">
        <f t="shared" si="7"/>
        <v>#VALUE!</v>
      </c>
    </row>
    <row r="65" spans="1:8" ht="20.100000000000001" customHeight="1">
      <c r="A65" s="177" t="s">
        <v>81</v>
      </c>
      <c r="B65" s="248" t="s">
        <v>457</v>
      </c>
      <c r="C65" s="105" t="s">
        <v>255</v>
      </c>
      <c r="D65" s="105" t="s">
        <v>255</v>
      </c>
      <c r="E65" s="105" t="s">
        <v>255</v>
      </c>
      <c r="F65" s="105" t="s">
        <v>255</v>
      </c>
      <c r="G65" s="86" t="e">
        <f t="shared" si="5"/>
        <v>#VALUE!</v>
      </c>
      <c r="H65" s="296" t="e">
        <f t="shared" si="7"/>
        <v>#VALUE!</v>
      </c>
    </row>
    <row r="66" spans="1:8" ht="20.100000000000001" customHeight="1">
      <c r="A66" s="177" t="s">
        <v>93</v>
      </c>
      <c r="B66" s="248" t="s">
        <v>458</v>
      </c>
      <c r="C66" s="105" t="s">
        <v>255</v>
      </c>
      <c r="D66" s="105" t="s">
        <v>255</v>
      </c>
      <c r="E66" s="105" t="s">
        <v>255</v>
      </c>
      <c r="F66" s="105" t="s">
        <v>255</v>
      </c>
      <c r="G66" s="86" t="e">
        <f t="shared" si="5"/>
        <v>#VALUE!</v>
      </c>
      <c r="H66" s="296" t="e">
        <f t="shared" si="7"/>
        <v>#VALUE!</v>
      </c>
    </row>
    <row r="67" spans="1:8" ht="24" customHeight="1">
      <c r="A67" s="7" t="s">
        <v>373</v>
      </c>
      <c r="B67" s="203" t="s">
        <v>459</v>
      </c>
      <c r="C67" s="82" t="s">
        <v>255</v>
      </c>
      <c r="D67" s="82" t="s">
        <v>255</v>
      </c>
      <c r="E67" s="82" t="s">
        <v>255</v>
      </c>
      <c r="F67" s="82" t="s">
        <v>255</v>
      </c>
      <c r="G67" s="86" t="e">
        <f t="shared" si="5"/>
        <v>#VALUE!</v>
      </c>
      <c r="H67" s="296" t="e">
        <f t="shared" si="7"/>
        <v>#VALUE!</v>
      </c>
    </row>
    <row r="68" spans="1:8" ht="31.5" customHeight="1">
      <c r="A68" s="209" t="s">
        <v>125</v>
      </c>
      <c r="B68" s="208" t="s">
        <v>460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5"/>
        <v>0</v>
      </c>
      <c r="H68" s="296" t="e">
        <f t="shared" si="7"/>
        <v>#DIV/0!</v>
      </c>
    </row>
    <row r="69" spans="1:8" s="13" customFormat="1" ht="27.75" customHeight="1">
      <c r="A69" s="9" t="s">
        <v>231</v>
      </c>
      <c r="B69" s="92"/>
      <c r="C69" s="82"/>
      <c r="D69" s="82"/>
      <c r="E69" s="82"/>
      <c r="F69" s="82"/>
      <c r="G69" s="86">
        <f>F69-E69</f>
        <v>0</v>
      </c>
      <c r="H69" s="296" t="e">
        <f t="shared" si="7"/>
        <v>#DIV/0!</v>
      </c>
    </row>
    <row r="70" spans="1:8" s="13" customFormat="1" ht="29.25" customHeight="1">
      <c r="A70" s="214" t="s">
        <v>29</v>
      </c>
      <c r="B70" s="249">
        <v>3600</v>
      </c>
      <c r="C70" s="226">
        <v>141</v>
      </c>
      <c r="D70" s="226">
        <v>114</v>
      </c>
      <c r="E70" s="226">
        <v>119</v>
      </c>
      <c r="F70" s="226">
        <v>190</v>
      </c>
      <c r="G70" s="226">
        <f>F70-E70</f>
        <v>71</v>
      </c>
      <c r="H70" s="296">
        <f t="shared" si="7"/>
        <v>159.66386554621849</v>
      </c>
    </row>
    <row r="71" spans="1:8" s="13" customFormat="1" ht="25.5" customHeight="1">
      <c r="A71" s="62" t="s">
        <v>208</v>
      </c>
      <c r="B71" s="92">
        <v>3610</v>
      </c>
      <c r="C71" s="82"/>
      <c r="D71" s="82"/>
      <c r="E71" s="82"/>
      <c r="F71" s="82"/>
      <c r="G71" s="86">
        <f>F71-E71</f>
        <v>0</v>
      </c>
      <c r="H71" s="296" t="e">
        <f t="shared" si="7"/>
        <v>#DIV/0!</v>
      </c>
    </row>
    <row r="72" spans="1:8" s="13" customFormat="1" ht="28.5" customHeight="1">
      <c r="A72" s="214" t="s">
        <v>49</v>
      </c>
      <c r="B72" s="249">
        <v>3620</v>
      </c>
      <c r="C72" s="309">
        <f>C70+C73+C71</f>
        <v>106</v>
      </c>
      <c r="D72" s="309">
        <f>D70+D73+D71</f>
        <v>98</v>
      </c>
      <c r="E72" s="309">
        <f>E70+E73+E71</f>
        <v>60</v>
      </c>
      <c r="F72" s="309">
        <f>F70+F73+F71</f>
        <v>98</v>
      </c>
      <c r="G72" s="226">
        <f>F72-E72</f>
        <v>38</v>
      </c>
      <c r="H72" s="296">
        <f t="shared" si="7"/>
        <v>163.33333333333334</v>
      </c>
    </row>
    <row r="73" spans="1:8" s="13" customFormat="1" ht="33" customHeight="1">
      <c r="A73" s="214" t="s">
        <v>30</v>
      </c>
      <c r="B73" s="249">
        <v>3630</v>
      </c>
      <c r="C73" s="310">
        <f>C19+C41+C68</f>
        <v>-35</v>
      </c>
      <c r="D73" s="310">
        <f>D19+D41+D68</f>
        <v>-16</v>
      </c>
      <c r="E73" s="310">
        <f>E19+E41+E68</f>
        <v>-59</v>
      </c>
      <c r="F73" s="310">
        <f>F19+F41+F68</f>
        <v>-92</v>
      </c>
      <c r="G73" s="86">
        <f>G19+G41+G68</f>
        <v>-33</v>
      </c>
      <c r="H73" s="296">
        <f t="shared" si="7"/>
        <v>155.93220338983051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303"/>
    </row>
    <row r="75" spans="1:8" s="2" customFormat="1" ht="27.75" customHeight="1">
      <c r="A75" s="94" t="s">
        <v>264</v>
      </c>
      <c r="B75" s="328" t="s">
        <v>465</v>
      </c>
      <c r="C75" s="328"/>
      <c r="D75" s="155"/>
      <c r="E75" s="96"/>
      <c r="F75" s="335" t="s">
        <v>506</v>
      </c>
      <c r="G75" s="335"/>
      <c r="H75" s="335"/>
    </row>
    <row r="76" spans="1:8">
      <c r="A76" s="113" t="s">
        <v>185</v>
      </c>
      <c r="B76" s="366" t="s">
        <v>70</v>
      </c>
      <c r="C76" s="366"/>
      <c r="D76" s="279"/>
      <c r="E76" s="114"/>
      <c r="F76" s="361" t="s">
        <v>236</v>
      </c>
      <c r="G76" s="361"/>
      <c r="H76" s="361"/>
    </row>
  </sheetData>
  <mergeCells count="14"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topLeftCell="A3" zoomScaleNormal="100" zoomScaleSheetLayoutView="55" workbookViewId="0">
      <selection activeCell="F13" sqref="F13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173</v>
      </c>
    </row>
    <row r="2" spans="1:15" hidden="1" outlineLevel="1">
      <c r="H2" s="24" t="s">
        <v>164</v>
      </c>
    </row>
    <row r="3" spans="1:15" ht="63.75" customHeight="1" collapsed="1">
      <c r="A3" s="339" t="s">
        <v>157</v>
      </c>
      <c r="B3" s="339"/>
      <c r="C3" s="339"/>
      <c r="D3" s="339"/>
      <c r="E3" s="339"/>
      <c r="F3" s="339"/>
      <c r="G3" s="339"/>
      <c r="H3" s="339"/>
    </row>
    <row r="4" spans="1:15">
      <c r="A4" s="376"/>
      <c r="B4" s="376"/>
      <c r="C4" s="376"/>
      <c r="D4" s="376"/>
      <c r="E4" s="376"/>
      <c r="F4" s="376"/>
      <c r="G4" s="376"/>
      <c r="H4" s="376"/>
    </row>
    <row r="5" spans="1:15" ht="58.5" customHeight="1">
      <c r="A5" s="378" t="s">
        <v>205</v>
      </c>
      <c r="B5" s="341" t="s">
        <v>15</v>
      </c>
      <c r="C5" s="381" t="s">
        <v>496</v>
      </c>
      <c r="D5" s="382"/>
      <c r="E5" s="342" t="s">
        <v>524</v>
      </c>
      <c r="F5" s="342"/>
      <c r="G5" s="342"/>
      <c r="H5" s="342"/>
    </row>
    <row r="6" spans="1:15" ht="75.75" customHeight="1">
      <c r="A6" s="379"/>
      <c r="B6" s="341"/>
      <c r="C6" s="288" t="s">
        <v>522</v>
      </c>
      <c r="D6" s="311" t="s">
        <v>525</v>
      </c>
      <c r="E6" s="47" t="s">
        <v>189</v>
      </c>
      <c r="F6" s="47" t="s">
        <v>178</v>
      </c>
      <c r="G6" s="47" t="s">
        <v>200</v>
      </c>
      <c r="H6" s="47" t="s">
        <v>201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3" t="s">
        <v>72</v>
      </c>
      <c r="B8" s="222">
        <v>4000</v>
      </c>
      <c r="C8" s="86" t="e">
        <f>SUM(C9:C14)</f>
        <v>#NAME?</v>
      </c>
      <c r="D8" s="86">
        <f>SUM(D9:D14)</f>
        <v>14.7</v>
      </c>
      <c r="E8" s="86">
        <f>SUM(E9:E14)</f>
        <v>4</v>
      </c>
      <c r="F8" s="86">
        <f>SUM(F9:F14)</f>
        <v>14.7</v>
      </c>
      <c r="G8" s="86">
        <f t="shared" ref="G8:G14" si="0">F8-E8</f>
        <v>10.7</v>
      </c>
      <c r="H8" s="306">
        <f>F8/E8*100</f>
        <v>367.5</v>
      </c>
    </row>
    <row r="9" spans="1:15" ht="47.25" customHeight="1">
      <c r="A9" s="7" t="s">
        <v>474</v>
      </c>
      <c r="B9" s="116" t="s">
        <v>163</v>
      </c>
      <c r="C9" s="82" t="e">
        <f>-'6.1. Інша інфо_1'!A5:O5КП</f>
        <v>#NAME?</v>
      </c>
      <c r="D9" s="82"/>
      <c r="E9" s="82"/>
      <c r="F9" s="82"/>
      <c r="G9" s="86">
        <f t="shared" si="0"/>
        <v>0</v>
      </c>
      <c r="H9" s="306" t="e">
        <f t="shared" ref="H9:H14" si="1">F9/E9*100</f>
        <v>#DIV/0!</v>
      </c>
    </row>
    <row r="10" spans="1:15" ht="57" customHeight="1">
      <c r="A10" s="7" t="s">
        <v>475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306" t="e">
        <f t="shared" si="1"/>
        <v>#DIV/0!</v>
      </c>
      <c r="O10" s="18"/>
    </row>
    <row r="11" spans="1:15" ht="69.75" customHeight="1">
      <c r="A11" s="7" t="s">
        <v>476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306" t="e">
        <f t="shared" si="1"/>
        <v>#DIV/0!</v>
      </c>
      <c r="N11" s="18"/>
    </row>
    <row r="12" spans="1:15" ht="61.5" customHeight="1">
      <c r="A12" s="7" t="s">
        <v>477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306" t="e">
        <f t="shared" si="1"/>
        <v>#DIV/0!</v>
      </c>
    </row>
    <row r="13" spans="1:15" ht="82.5" customHeight="1">
      <c r="A13" s="7" t="s">
        <v>478</v>
      </c>
      <c r="B13" s="116">
        <v>4050</v>
      </c>
      <c r="C13" s="82">
        <v>7</v>
      </c>
      <c r="D13" s="82">
        <v>14.7</v>
      </c>
      <c r="E13" s="82">
        <v>4</v>
      </c>
      <c r="F13" s="82">
        <v>14.7</v>
      </c>
      <c r="G13" s="86">
        <f t="shared" si="0"/>
        <v>10.7</v>
      </c>
      <c r="H13" s="306">
        <f t="shared" si="1"/>
        <v>367.5</v>
      </c>
    </row>
    <row r="14" spans="1:15" ht="53.25" customHeight="1">
      <c r="A14" s="7" t="s">
        <v>501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306" t="e">
        <f t="shared" si="1"/>
        <v>#DIV/0!</v>
      </c>
    </row>
    <row r="15" spans="1:15" ht="57.75" customHeight="1">
      <c r="A15" s="380" t="s">
        <v>383</v>
      </c>
      <c r="B15" s="380"/>
      <c r="C15" s="380"/>
      <c r="D15" s="380"/>
      <c r="E15" s="380"/>
      <c r="F15" s="380"/>
      <c r="G15" s="380"/>
      <c r="H15" s="380"/>
      <c r="I15" s="204"/>
      <c r="J15" s="204"/>
      <c r="K15" s="204"/>
    </row>
    <row r="16" spans="1:15" ht="43.5" customHeight="1">
      <c r="A16" s="94" t="s">
        <v>265</v>
      </c>
      <c r="B16" s="95"/>
      <c r="C16" s="155" t="s">
        <v>479</v>
      </c>
      <c r="D16" s="155"/>
      <c r="E16" s="96"/>
      <c r="F16" s="335" t="s">
        <v>506</v>
      </c>
      <c r="G16" s="335"/>
      <c r="H16" s="335"/>
    </row>
    <row r="17" spans="1:8" s="1" customFormat="1">
      <c r="A17" s="97" t="s">
        <v>69</v>
      </c>
      <c r="B17" s="98"/>
      <c r="C17" s="97" t="s">
        <v>70</v>
      </c>
      <c r="D17" s="97"/>
      <c r="E17" s="98"/>
      <c r="F17" s="377" t="s">
        <v>236</v>
      </c>
      <c r="G17" s="377"/>
      <c r="H17" s="377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3" sqref="I3:I4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84" t="s">
        <v>159</v>
      </c>
      <c r="B1" s="384"/>
      <c r="C1" s="384"/>
      <c r="D1" s="384"/>
      <c r="E1" s="384"/>
      <c r="F1" s="384"/>
      <c r="G1" s="384"/>
      <c r="H1" s="384"/>
      <c r="I1" s="384"/>
    </row>
    <row r="2" spans="1:9" ht="9.75" customHeight="1"/>
    <row r="3" spans="1:9" ht="63.75" customHeight="1">
      <c r="A3" s="385" t="s">
        <v>205</v>
      </c>
      <c r="B3" s="387" t="s">
        <v>1</v>
      </c>
      <c r="C3" s="385" t="s">
        <v>85</v>
      </c>
      <c r="D3" s="381" t="s">
        <v>496</v>
      </c>
      <c r="E3" s="382"/>
      <c r="F3" s="343" t="s">
        <v>536</v>
      </c>
      <c r="G3" s="343"/>
      <c r="H3" s="343"/>
      <c r="I3" s="385" t="s">
        <v>232</v>
      </c>
    </row>
    <row r="4" spans="1:9" ht="59.25" customHeight="1">
      <c r="A4" s="386"/>
      <c r="B4" s="388"/>
      <c r="C4" s="386"/>
      <c r="D4" s="288" t="s">
        <v>494</v>
      </c>
      <c r="E4" s="6" t="s">
        <v>495</v>
      </c>
      <c r="F4" s="47" t="s">
        <v>189</v>
      </c>
      <c r="G4" s="47" t="s">
        <v>178</v>
      </c>
      <c r="H4" s="47" t="s">
        <v>200</v>
      </c>
      <c r="I4" s="386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135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280</v>
      </c>
      <c r="B7" s="90">
        <v>5000</v>
      </c>
      <c r="C7" s="80" t="s">
        <v>248</v>
      </c>
      <c r="D7" s="308">
        <f>'Осн фін показн (кварт)'!C24/'Осн фін показн (кварт)'!C48</f>
        <v>6.327231121281672E-2</v>
      </c>
      <c r="E7" s="308">
        <f>'Осн фін показн (кварт)'!D24/'Осн фін показн (кварт)'!D48</f>
        <v>0.10341880341880264</v>
      </c>
      <c r="F7" s="308" t="e">
        <f>'Осн фін показн (кварт)'!E24/'Осн фін показн (кварт)'!E48</f>
        <v>#DIV/0!</v>
      </c>
      <c r="G7" s="308">
        <f>'Осн фін показн (кварт)'!F24/'Осн фін показн (кварт)'!F48</f>
        <v>2.403846153846154E-2</v>
      </c>
      <c r="H7" s="68" t="e">
        <f>G7-F7</f>
        <v>#DIV/0!</v>
      </c>
      <c r="I7" s="70" t="s">
        <v>249</v>
      </c>
    </row>
    <row r="8" spans="1:9" ht="126" customHeight="1">
      <c r="A8" s="211" t="s">
        <v>256</v>
      </c>
      <c r="B8" s="90">
        <v>5010</v>
      </c>
      <c r="C8" s="80" t="s">
        <v>86</v>
      </c>
      <c r="D8" s="308">
        <f>'Осн фін показн (кварт)'!C24/'Осн фін показн (кварт)'!C13</f>
        <v>6.3910686837636592E-3</v>
      </c>
      <c r="E8" s="308">
        <f>'Осн фін показн (кварт)'!D24/'Осн фін показн (кварт)'!D13</f>
        <v>1.0185399524400691E-2</v>
      </c>
      <c r="F8" s="308">
        <f>'Осн фін показн (кварт)'!E24/'Осн фін показн (кварт)'!E13</f>
        <v>7.3162620552045228E-3</v>
      </c>
      <c r="G8" s="308">
        <f>'Осн фін показн (кварт)'!F24/'Осн фін показн (кварт)'!F13</f>
        <v>7.1315372424722665E-3</v>
      </c>
      <c r="H8" s="68">
        <f>G8-F8</f>
        <v>-1.8472481273225632E-4</v>
      </c>
      <c r="I8" s="70" t="s">
        <v>250</v>
      </c>
    </row>
    <row r="9" spans="1:9" ht="50.25" customHeight="1">
      <c r="A9" s="144" t="s">
        <v>136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281</v>
      </c>
      <c r="B10" s="90">
        <v>5100</v>
      </c>
      <c r="C10" s="80" t="s">
        <v>132</v>
      </c>
      <c r="D10" s="68">
        <f>'Осн фін показн (кварт)'!C54/'Осн фін показн (кварт)'!C51</f>
        <v>5.877952755905512</v>
      </c>
      <c r="E10" s="68">
        <f>'Осн фін показн (кварт)'!D54/'Осн фін показн (кварт)'!D51</f>
        <v>8.4494949494949498</v>
      </c>
      <c r="F10" s="68" t="e">
        <f>'Осн фін показн (кварт)'!E54/'Осн фін показн (кварт)'!E51</f>
        <v>#DIV/0!</v>
      </c>
      <c r="G10" s="68">
        <f>'Осн фін показн (кварт)'!F54/'Осн фін показн (кварт)'!F51</f>
        <v>8.4494949494949498</v>
      </c>
      <c r="H10" s="68" t="e">
        <f>G10-F10</f>
        <v>#DIV/0!</v>
      </c>
      <c r="I10" s="157" t="s">
        <v>251</v>
      </c>
    </row>
    <row r="11" spans="1:9" ht="192" customHeight="1">
      <c r="A11" s="69" t="s">
        <v>282</v>
      </c>
      <c r="B11" s="90">
        <v>5110</v>
      </c>
      <c r="C11" s="80" t="s">
        <v>132</v>
      </c>
      <c r="D11" s="68">
        <f>'Осн фін показн (кварт)'!C46/'Осн фін показн (кварт)'!C50</f>
        <v>6.376377952755905</v>
      </c>
      <c r="E11" s="68">
        <f>'Осн фін показн (кварт)'!D46/'Осн фін показн (кварт)'!D50</f>
        <v>8.8585858585858581</v>
      </c>
      <c r="F11" s="68" t="e">
        <f>'Осн фін показн (кварт)'!E46/'Осн фін показн (кварт)'!E50</f>
        <v>#DIV/0!</v>
      </c>
      <c r="G11" s="68">
        <f>'Осн фін показн (кварт)'!F46/'Осн фін показн (кварт)'!F50</f>
        <v>8.8585858585858581</v>
      </c>
      <c r="H11" s="68" t="e">
        <f>G11-F11</f>
        <v>#DIV/0!</v>
      </c>
      <c r="I11" s="157" t="s">
        <v>252</v>
      </c>
    </row>
    <row r="12" spans="1:9" ht="169.5" customHeight="1">
      <c r="A12" s="10" t="s">
        <v>505</v>
      </c>
      <c r="B12" s="252">
        <v>5120</v>
      </c>
      <c r="C12" s="80" t="s">
        <v>132</v>
      </c>
      <c r="D12" s="253"/>
      <c r="E12" s="253"/>
      <c r="F12" s="253"/>
      <c r="G12" s="253"/>
      <c r="H12" s="253"/>
      <c r="I12" s="10" t="s">
        <v>378</v>
      </c>
    </row>
    <row r="13" spans="1:9" s="2" customFormat="1" ht="41.25" customHeight="1">
      <c r="A13" s="94" t="s">
        <v>480</v>
      </c>
      <c r="B13" s="95"/>
      <c r="C13" s="328" t="s">
        <v>260</v>
      </c>
      <c r="D13" s="328"/>
      <c r="E13" s="155"/>
      <c r="F13" s="96"/>
      <c r="G13" s="383" t="s">
        <v>506</v>
      </c>
      <c r="H13" s="383"/>
      <c r="I13" s="383"/>
    </row>
    <row r="14" spans="1:9" s="1" customFormat="1" ht="18.75">
      <c r="A14" s="113" t="s">
        <v>235</v>
      </c>
      <c r="B14" s="114"/>
      <c r="C14" s="366" t="s">
        <v>70</v>
      </c>
      <c r="D14" s="366"/>
      <c r="E14" s="279"/>
      <c r="F14" s="114"/>
      <c r="G14" s="361" t="s">
        <v>87</v>
      </c>
      <c r="H14" s="361"/>
      <c r="I14" s="36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O86"/>
  <sheetViews>
    <sheetView topLeftCell="A3" zoomScale="115" zoomScaleNormal="115" zoomScaleSheetLayoutView="75" workbookViewId="0">
      <selection activeCell="J17" sqref="J17:K17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31" t="s">
        <v>173</v>
      </c>
      <c r="O1" s="431"/>
    </row>
    <row r="2" spans="1:15" hidden="1" outlineLevel="1">
      <c r="N2" s="431" t="s">
        <v>187</v>
      </c>
      <c r="O2" s="431"/>
    </row>
    <row r="3" spans="1:15" ht="24.75" customHeight="1" collapsed="1">
      <c r="A3" s="432" t="s">
        <v>94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</row>
    <row r="4" spans="1:15" ht="23.25" customHeight="1">
      <c r="A4" s="432" t="s">
        <v>511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</row>
    <row r="5" spans="1:15" ht="14.25" customHeight="1">
      <c r="A5" s="353" t="s">
        <v>510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</row>
    <row r="6" spans="1:15" ht="15" customHeight="1">
      <c r="A6" s="433" t="s">
        <v>103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</row>
    <row r="7" spans="1:15" ht="21" customHeight="1">
      <c r="A7" s="402" t="s">
        <v>79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44" t="s">
        <v>233</v>
      </c>
      <c r="B9" s="444"/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</row>
    <row r="10" spans="1:15" ht="4.5" customHeight="1">
      <c r="B10" s="1"/>
    </row>
    <row r="11" spans="1:15" s="2" customFormat="1" ht="46.5" customHeight="1">
      <c r="A11" s="6" t="s">
        <v>205</v>
      </c>
      <c r="B11" s="343" t="s">
        <v>512</v>
      </c>
      <c r="C11" s="343"/>
      <c r="D11" s="343" t="s">
        <v>527</v>
      </c>
      <c r="E11" s="343"/>
      <c r="F11" s="443" t="s">
        <v>513</v>
      </c>
      <c r="G11" s="443"/>
      <c r="H11" s="443" t="s">
        <v>528</v>
      </c>
      <c r="I11" s="443"/>
      <c r="J11" s="443" t="s">
        <v>526</v>
      </c>
      <c r="K11" s="443"/>
      <c r="L11" s="343" t="s">
        <v>210</v>
      </c>
      <c r="M11" s="343"/>
      <c r="N11" s="343" t="s">
        <v>211</v>
      </c>
      <c r="O11" s="343"/>
    </row>
    <row r="12" spans="1:15" s="2" customFormat="1" ht="12.75" customHeight="1">
      <c r="A12" s="90">
        <v>1</v>
      </c>
      <c r="B12" s="397">
        <v>2</v>
      </c>
      <c r="C12" s="399"/>
      <c r="D12" s="397">
        <v>3</v>
      </c>
      <c r="E12" s="399"/>
      <c r="F12" s="397">
        <v>4</v>
      </c>
      <c r="G12" s="399"/>
      <c r="H12" s="397">
        <v>5</v>
      </c>
      <c r="I12" s="399"/>
      <c r="J12" s="397">
        <v>6</v>
      </c>
      <c r="K12" s="399"/>
      <c r="L12" s="397">
        <v>7</v>
      </c>
      <c r="M12" s="399"/>
      <c r="N12" s="341">
        <v>8</v>
      </c>
      <c r="O12" s="341"/>
    </row>
    <row r="13" spans="1:15" s="2" customFormat="1" ht="38.25" customHeight="1">
      <c r="A13" s="9" t="s">
        <v>104</v>
      </c>
      <c r="B13" s="393">
        <v>14</v>
      </c>
      <c r="C13" s="393"/>
      <c r="D13" s="393">
        <v>13</v>
      </c>
      <c r="E13" s="393"/>
      <c r="F13" s="393">
        <v>13</v>
      </c>
      <c r="G13" s="393"/>
      <c r="H13" s="393">
        <v>13</v>
      </c>
      <c r="I13" s="393"/>
      <c r="J13" s="393">
        <v>13</v>
      </c>
      <c r="K13" s="393"/>
      <c r="L13" s="392">
        <f>J13-H13</f>
        <v>0</v>
      </c>
      <c r="M13" s="392"/>
      <c r="N13" s="391">
        <f>J13/H13*100</f>
        <v>100</v>
      </c>
      <c r="O13" s="391"/>
    </row>
    <row r="14" spans="1:15" s="2" customFormat="1" ht="24" customHeight="1">
      <c r="A14" s="7" t="s">
        <v>213</v>
      </c>
      <c r="B14" s="393">
        <v>1</v>
      </c>
      <c r="C14" s="393"/>
      <c r="D14" s="393">
        <v>1</v>
      </c>
      <c r="E14" s="393"/>
      <c r="F14" s="393">
        <v>1</v>
      </c>
      <c r="G14" s="393"/>
      <c r="H14" s="393">
        <v>1</v>
      </c>
      <c r="I14" s="393"/>
      <c r="J14" s="393">
        <v>1</v>
      </c>
      <c r="K14" s="393"/>
      <c r="L14" s="392">
        <f t="shared" ref="L14:L32" si="0">J14-H14</f>
        <v>0</v>
      </c>
      <c r="M14" s="392"/>
      <c r="N14" s="391">
        <f t="shared" ref="N14:N32" si="1">J14/H14*100</f>
        <v>100</v>
      </c>
      <c r="O14" s="391"/>
    </row>
    <row r="15" spans="1:15" s="2" customFormat="1" ht="33.75" customHeight="1">
      <c r="A15" s="7" t="s">
        <v>212</v>
      </c>
      <c r="B15" s="393">
        <v>2</v>
      </c>
      <c r="C15" s="393"/>
      <c r="D15" s="393">
        <v>2</v>
      </c>
      <c r="E15" s="393"/>
      <c r="F15" s="393">
        <v>3</v>
      </c>
      <c r="G15" s="393"/>
      <c r="H15" s="393">
        <v>2</v>
      </c>
      <c r="I15" s="393"/>
      <c r="J15" s="393">
        <v>2</v>
      </c>
      <c r="K15" s="393"/>
      <c r="L15" s="392">
        <f t="shared" si="0"/>
        <v>0</v>
      </c>
      <c r="M15" s="392"/>
      <c r="N15" s="391">
        <f t="shared" si="1"/>
        <v>100</v>
      </c>
      <c r="O15" s="391"/>
    </row>
    <row r="16" spans="1:15" s="2" customFormat="1" ht="27" customHeight="1">
      <c r="A16" s="7" t="s">
        <v>214</v>
      </c>
      <c r="B16" s="393">
        <v>11</v>
      </c>
      <c r="C16" s="393"/>
      <c r="D16" s="393">
        <v>10</v>
      </c>
      <c r="E16" s="393"/>
      <c r="F16" s="393">
        <v>9</v>
      </c>
      <c r="G16" s="393"/>
      <c r="H16" s="393">
        <v>10</v>
      </c>
      <c r="I16" s="393"/>
      <c r="J16" s="393">
        <v>10</v>
      </c>
      <c r="K16" s="393"/>
      <c r="L16" s="392">
        <f t="shared" si="0"/>
        <v>0</v>
      </c>
      <c r="M16" s="392"/>
      <c r="N16" s="391">
        <f t="shared" si="1"/>
        <v>100</v>
      </c>
      <c r="O16" s="391"/>
    </row>
    <row r="17" spans="1:15" s="2" customFormat="1" ht="35.25" customHeight="1">
      <c r="A17" s="9" t="s">
        <v>240</v>
      </c>
      <c r="B17" s="393">
        <v>240000</v>
      </c>
      <c r="C17" s="393"/>
      <c r="D17" s="393">
        <v>239000</v>
      </c>
      <c r="E17" s="393"/>
      <c r="F17" s="393">
        <v>1060000</v>
      </c>
      <c r="G17" s="393"/>
      <c r="H17" s="393">
        <v>265000</v>
      </c>
      <c r="I17" s="393"/>
      <c r="J17" s="393">
        <v>269540</v>
      </c>
      <c r="K17" s="393"/>
      <c r="L17" s="392">
        <f t="shared" si="0"/>
        <v>4540</v>
      </c>
      <c r="M17" s="392"/>
      <c r="N17" s="391">
        <f t="shared" si="1"/>
        <v>101.71320754716982</v>
      </c>
      <c r="O17" s="391"/>
    </row>
    <row r="18" spans="1:15" s="2" customFormat="1" ht="23.25" customHeight="1">
      <c r="A18" s="7" t="s">
        <v>213</v>
      </c>
      <c r="B18" s="393">
        <v>31800</v>
      </c>
      <c r="C18" s="393"/>
      <c r="D18" s="393">
        <v>31800</v>
      </c>
      <c r="E18" s="393"/>
      <c r="F18" s="393">
        <v>128000</v>
      </c>
      <c r="G18" s="393"/>
      <c r="H18" s="393">
        <v>36000</v>
      </c>
      <c r="I18" s="393"/>
      <c r="J18" s="393">
        <v>36000</v>
      </c>
      <c r="K18" s="393"/>
      <c r="L18" s="392">
        <f t="shared" si="0"/>
        <v>0</v>
      </c>
      <c r="M18" s="392"/>
      <c r="N18" s="391">
        <f t="shared" si="1"/>
        <v>100</v>
      </c>
      <c r="O18" s="391"/>
    </row>
    <row r="19" spans="1:15" s="2" customFormat="1" ht="33.75" customHeight="1">
      <c r="A19" s="7" t="s">
        <v>212</v>
      </c>
      <c r="B19" s="393">
        <v>46000</v>
      </c>
      <c r="C19" s="393"/>
      <c r="D19" s="393">
        <v>46000</v>
      </c>
      <c r="E19" s="393"/>
      <c r="F19" s="393">
        <v>302000</v>
      </c>
      <c r="G19" s="393"/>
      <c r="H19" s="393">
        <v>52000</v>
      </c>
      <c r="I19" s="393"/>
      <c r="J19" s="393">
        <v>51500</v>
      </c>
      <c r="K19" s="393"/>
      <c r="L19" s="392">
        <f t="shared" si="0"/>
        <v>-500</v>
      </c>
      <c r="M19" s="392"/>
      <c r="N19" s="391">
        <f t="shared" si="1"/>
        <v>99.038461538461547</v>
      </c>
      <c r="O19" s="391"/>
    </row>
    <row r="20" spans="1:15" s="2" customFormat="1" ht="24" customHeight="1">
      <c r="A20" s="7" t="s">
        <v>214</v>
      </c>
      <c r="B20" s="393">
        <v>162200</v>
      </c>
      <c r="C20" s="393"/>
      <c r="D20" s="393">
        <v>161200</v>
      </c>
      <c r="E20" s="393"/>
      <c r="F20" s="393">
        <v>630000</v>
      </c>
      <c r="G20" s="393"/>
      <c r="H20" s="393">
        <v>177000</v>
      </c>
      <c r="I20" s="393"/>
      <c r="J20" s="393">
        <v>182040</v>
      </c>
      <c r="K20" s="393"/>
      <c r="L20" s="392">
        <f t="shared" si="0"/>
        <v>5040</v>
      </c>
      <c r="M20" s="392"/>
      <c r="N20" s="391">
        <f t="shared" si="1"/>
        <v>102.84745762711864</v>
      </c>
      <c r="O20" s="391"/>
    </row>
    <row r="21" spans="1:15" s="2" customFormat="1" ht="36.75" customHeight="1">
      <c r="A21" s="9" t="s">
        <v>241</v>
      </c>
      <c r="B21" s="393">
        <v>240000</v>
      </c>
      <c r="C21" s="393"/>
      <c r="D21" s="393">
        <v>239000</v>
      </c>
      <c r="E21" s="393"/>
      <c r="F21" s="393">
        <v>1060000</v>
      </c>
      <c r="G21" s="393"/>
      <c r="H21" s="393">
        <v>265000</v>
      </c>
      <c r="I21" s="393"/>
      <c r="J21" s="393">
        <v>269540</v>
      </c>
      <c r="K21" s="393"/>
      <c r="L21" s="392">
        <f t="shared" si="0"/>
        <v>4540</v>
      </c>
      <c r="M21" s="392"/>
      <c r="N21" s="391">
        <f t="shared" si="1"/>
        <v>101.71320754716982</v>
      </c>
      <c r="O21" s="391"/>
    </row>
    <row r="22" spans="1:15" s="2" customFormat="1" ht="26.25" customHeight="1">
      <c r="A22" s="7" t="s">
        <v>213</v>
      </c>
      <c r="B22" s="393">
        <v>31800</v>
      </c>
      <c r="C22" s="393"/>
      <c r="D22" s="393">
        <v>31800</v>
      </c>
      <c r="E22" s="393"/>
      <c r="F22" s="393">
        <v>128000</v>
      </c>
      <c r="G22" s="393"/>
      <c r="H22" s="393">
        <v>36000</v>
      </c>
      <c r="I22" s="393"/>
      <c r="J22" s="393">
        <v>36000</v>
      </c>
      <c r="K22" s="393"/>
      <c r="L22" s="392">
        <f t="shared" si="0"/>
        <v>0</v>
      </c>
      <c r="M22" s="392"/>
      <c r="N22" s="391">
        <f t="shared" si="1"/>
        <v>100</v>
      </c>
      <c r="O22" s="391"/>
    </row>
    <row r="23" spans="1:15" s="2" customFormat="1" ht="36" customHeight="1">
      <c r="A23" s="7" t="s">
        <v>212</v>
      </c>
      <c r="B23" s="393">
        <v>46000</v>
      </c>
      <c r="C23" s="393"/>
      <c r="D23" s="393">
        <v>46000</v>
      </c>
      <c r="E23" s="393"/>
      <c r="F23" s="393">
        <v>302000</v>
      </c>
      <c r="G23" s="393"/>
      <c r="H23" s="393">
        <v>52000</v>
      </c>
      <c r="I23" s="393"/>
      <c r="J23" s="393">
        <v>51500</v>
      </c>
      <c r="K23" s="393"/>
      <c r="L23" s="392">
        <f t="shared" si="0"/>
        <v>-500</v>
      </c>
      <c r="M23" s="392"/>
      <c r="N23" s="391">
        <f t="shared" si="1"/>
        <v>99.038461538461547</v>
      </c>
      <c r="O23" s="391"/>
    </row>
    <row r="24" spans="1:15" s="2" customFormat="1" ht="24" customHeight="1">
      <c r="A24" s="7" t="s">
        <v>214</v>
      </c>
      <c r="B24" s="393">
        <v>162200</v>
      </c>
      <c r="C24" s="393"/>
      <c r="D24" s="393">
        <v>161200</v>
      </c>
      <c r="E24" s="393"/>
      <c r="F24" s="393">
        <v>630000</v>
      </c>
      <c r="G24" s="393"/>
      <c r="H24" s="393">
        <v>177000</v>
      </c>
      <c r="I24" s="393"/>
      <c r="J24" s="393">
        <v>182040</v>
      </c>
      <c r="K24" s="393"/>
      <c r="L24" s="392">
        <f t="shared" si="0"/>
        <v>5040</v>
      </c>
      <c r="M24" s="392"/>
      <c r="N24" s="391">
        <f t="shared" si="1"/>
        <v>102.84745762711864</v>
      </c>
      <c r="O24" s="391"/>
    </row>
    <row r="25" spans="1:15" s="2" customFormat="1" ht="34.5" customHeight="1">
      <c r="A25" s="9" t="s">
        <v>215</v>
      </c>
      <c r="B25" s="393">
        <v>5714</v>
      </c>
      <c r="C25" s="393"/>
      <c r="D25" s="393">
        <v>6128</v>
      </c>
      <c r="E25" s="393"/>
      <c r="F25" s="393">
        <v>6795</v>
      </c>
      <c r="G25" s="393"/>
      <c r="H25" s="393">
        <v>6794</v>
      </c>
      <c r="I25" s="393"/>
      <c r="J25" s="393">
        <v>6911</v>
      </c>
      <c r="K25" s="393"/>
      <c r="L25" s="392">
        <f t="shared" si="0"/>
        <v>117</v>
      </c>
      <c r="M25" s="392"/>
      <c r="N25" s="391">
        <f t="shared" si="1"/>
        <v>101.7221077421254</v>
      </c>
      <c r="O25" s="391"/>
    </row>
    <row r="26" spans="1:15" s="2" customFormat="1" ht="24" customHeight="1">
      <c r="A26" s="7" t="s">
        <v>213</v>
      </c>
      <c r="B26" s="393">
        <v>10600</v>
      </c>
      <c r="C26" s="393"/>
      <c r="D26" s="393">
        <v>10600</v>
      </c>
      <c r="E26" s="393"/>
      <c r="F26" s="393">
        <v>10660</v>
      </c>
      <c r="G26" s="393"/>
      <c r="H26" s="393">
        <v>12000</v>
      </c>
      <c r="I26" s="393"/>
      <c r="J26" s="393">
        <v>12000</v>
      </c>
      <c r="K26" s="393"/>
      <c r="L26" s="392">
        <f t="shared" si="0"/>
        <v>0</v>
      </c>
      <c r="M26" s="392"/>
      <c r="N26" s="391">
        <f t="shared" si="1"/>
        <v>100</v>
      </c>
      <c r="O26" s="391"/>
    </row>
    <row r="27" spans="1:15" s="2" customFormat="1" ht="36" customHeight="1">
      <c r="A27" s="7" t="s">
        <v>212</v>
      </c>
      <c r="B27" s="393">
        <v>7666</v>
      </c>
      <c r="C27" s="393"/>
      <c r="D27" s="393">
        <v>7666</v>
      </c>
      <c r="E27" s="393"/>
      <c r="F27" s="393">
        <v>8400</v>
      </c>
      <c r="G27" s="393"/>
      <c r="H27" s="393">
        <v>8666</v>
      </c>
      <c r="I27" s="393"/>
      <c r="J27" s="393">
        <v>8583</v>
      </c>
      <c r="K27" s="393"/>
      <c r="L27" s="392">
        <f t="shared" si="0"/>
        <v>-83</v>
      </c>
      <c r="M27" s="392"/>
      <c r="N27" s="391">
        <f t="shared" si="1"/>
        <v>99.04223401800138</v>
      </c>
      <c r="O27" s="391"/>
    </row>
    <row r="28" spans="1:15" s="2" customFormat="1" ht="25.5" customHeight="1">
      <c r="A28" s="7" t="s">
        <v>214</v>
      </c>
      <c r="B28" s="393">
        <v>4916</v>
      </c>
      <c r="C28" s="393"/>
      <c r="D28" s="393">
        <v>5374</v>
      </c>
      <c r="E28" s="393"/>
      <c r="F28" s="393">
        <v>5830</v>
      </c>
      <c r="G28" s="393"/>
      <c r="H28" s="393">
        <v>5900</v>
      </c>
      <c r="I28" s="393"/>
      <c r="J28" s="393">
        <v>6068</v>
      </c>
      <c r="K28" s="393"/>
      <c r="L28" s="392">
        <f t="shared" si="0"/>
        <v>168</v>
      </c>
      <c r="M28" s="392"/>
      <c r="N28" s="391">
        <f t="shared" si="1"/>
        <v>102.84745762711864</v>
      </c>
      <c r="O28" s="391"/>
    </row>
    <row r="29" spans="1:15" s="2" customFormat="1" ht="36.75" customHeight="1">
      <c r="A29" s="9" t="s">
        <v>216</v>
      </c>
      <c r="B29" s="393">
        <v>5714</v>
      </c>
      <c r="C29" s="393"/>
      <c r="D29" s="393">
        <v>6128</v>
      </c>
      <c r="E29" s="393"/>
      <c r="F29" s="393">
        <v>6795</v>
      </c>
      <c r="G29" s="393"/>
      <c r="H29" s="393">
        <v>6794</v>
      </c>
      <c r="I29" s="393"/>
      <c r="J29" s="393">
        <v>6911</v>
      </c>
      <c r="K29" s="393"/>
      <c r="L29" s="392">
        <f t="shared" si="0"/>
        <v>117</v>
      </c>
      <c r="M29" s="392"/>
      <c r="N29" s="391">
        <f t="shared" si="1"/>
        <v>101.7221077421254</v>
      </c>
      <c r="O29" s="391"/>
    </row>
    <row r="30" spans="1:15" s="2" customFormat="1" ht="24.75" customHeight="1">
      <c r="A30" s="7" t="s">
        <v>213</v>
      </c>
      <c r="B30" s="393">
        <v>10600</v>
      </c>
      <c r="C30" s="393"/>
      <c r="D30" s="393">
        <v>10600</v>
      </c>
      <c r="E30" s="393"/>
      <c r="F30" s="393">
        <v>10660</v>
      </c>
      <c r="G30" s="393"/>
      <c r="H30" s="393">
        <v>12000</v>
      </c>
      <c r="I30" s="393"/>
      <c r="J30" s="393">
        <v>12000</v>
      </c>
      <c r="K30" s="393"/>
      <c r="L30" s="392">
        <f t="shared" si="0"/>
        <v>0</v>
      </c>
      <c r="M30" s="392"/>
      <c r="N30" s="391">
        <f t="shared" si="1"/>
        <v>100</v>
      </c>
      <c r="O30" s="391"/>
    </row>
    <row r="31" spans="1:15" s="2" customFormat="1" ht="34.5" customHeight="1">
      <c r="A31" s="7" t="s">
        <v>212</v>
      </c>
      <c r="B31" s="393">
        <v>7662</v>
      </c>
      <c r="C31" s="393"/>
      <c r="D31" s="393">
        <v>7666</v>
      </c>
      <c r="E31" s="393"/>
      <c r="F31" s="393">
        <v>8400</v>
      </c>
      <c r="G31" s="393"/>
      <c r="H31" s="393">
        <v>8666</v>
      </c>
      <c r="I31" s="393"/>
      <c r="J31" s="393">
        <v>8583</v>
      </c>
      <c r="K31" s="393"/>
      <c r="L31" s="392">
        <f t="shared" si="0"/>
        <v>-83</v>
      </c>
      <c r="M31" s="392"/>
      <c r="N31" s="391">
        <f t="shared" si="1"/>
        <v>99.04223401800138</v>
      </c>
      <c r="O31" s="391"/>
    </row>
    <row r="32" spans="1:15" s="2" customFormat="1" ht="24" customHeight="1">
      <c r="A32" s="7" t="s">
        <v>214</v>
      </c>
      <c r="B32" s="393">
        <v>4916</v>
      </c>
      <c r="C32" s="393"/>
      <c r="D32" s="393">
        <v>5374</v>
      </c>
      <c r="E32" s="393"/>
      <c r="F32" s="393">
        <v>5830</v>
      </c>
      <c r="G32" s="393"/>
      <c r="H32" s="393">
        <v>5900</v>
      </c>
      <c r="I32" s="393"/>
      <c r="J32" s="393">
        <v>6068</v>
      </c>
      <c r="K32" s="393"/>
      <c r="L32" s="392">
        <f t="shared" si="0"/>
        <v>168</v>
      </c>
      <c r="M32" s="392"/>
      <c r="N32" s="391">
        <f t="shared" si="1"/>
        <v>102.84745762711864</v>
      </c>
      <c r="O32" s="391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3" t="s">
        <v>254</v>
      </c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38" t="s">
        <v>173</v>
      </c>
      <c r="N36" s="438"/>
      <c r="O36" s="43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39" t="s">
        <v>209</v>
      </c>
      <c r="N37" s="439"/>
      <c r="O37" s="439"/>
    </row>
    <row r="38" spans="1:15" ht="22.5" customHeight="1" collapsed="1">
      <c r="A38" s="402" t="s">
        <v>283</v>
      </c>
      <c r="B38" s="402"/>
      <c r="C38" s="402"/>
      <c r="D38" s="402"/>
      <c r="E38" s="402"/>
      <c r="F38" s="402"/>
      <c r="G38" s="402"/>
      <c r="H38" s="402"/>
      <c r="I38" s="402"/>
      <c r="J38" s="402"/>
    </row>
    <row r="39" spans="1:15" ht="6" customHeight="1">
      <c r="A39" s="16"/>
    </row>
    <row r="40" spans="1:15" ht="20.25" customHeight="1">
      <c r="A40" s="434" t="s">
        <v>205</v>
      </c>
      <c r="B40" s="435"/>
      <c r="C40" s="359"/>
      <c r="D40" s="418" t="s">
        <v>174</v>
      </c>
      <c r="E40" s="418"/>
      <c r="F40" s="418"/>
      <c r="G40" s="418" t="s">
        <v>171</v>
      </c>
      <c r="H40" s="418"/>
      <c r="I40" s="418"/>
      <c r="J40" s="418" t="s">
        <v>210</v>
      </c>
      <c r="K40" s="418"/>
      <c r="L40" s="418"/>
      <c r="M40" s="440" t="s">
        <v>211</v>
      </c>
      <c r="N40" s="441"/>
      <c r="O40" s="442"/>
    </row>
    <row r="41" spans="1:15" ht="149.25" customHeight="1">
      <c r="A41" s="436"/>
      <c r="B41" s="437"/>
      <c r="C41" s="360"/>
      <c r="D41" s="91" t="s">
        <v>228</v>
      </c>
      <c r="E41" s="91" t="s">
        <v>227</v>
      </c>
      <c r="F41" s="318" t="s">
        <v>229</v>
      </c>
      <c r="G41" s="91" t="s">
        <v>228</v>
      </c>
      <c r="H41" s="91" t="s">
        <v>227</v>
      </c>
      <c r="I41" s="318" t="s">
        <v>229</v>
      </c>
      <c r="J41" s="91" t="s">
        <v>228</v>
      </c>
      <c r="K41" s="91" t="s">
        <v>227</v>
      </c>
      <c r="L41" s="91" t="s">
        <v>229</v>
      </c>
      <c r="M41" s="91" t="s">
        <v>355</v>
      </c>
      <c r="N41" s="212" t="s">
        <v>257</v>
      </c>
      <c r="O41" s="91" t="s">
        <v>354</v>
      </c>
    </row>
    <row r="42" spans="1:15" ht="13.5" customHeight="1">
      <c r="A42" s="397">
        <v>1</v>
      </c>
      <c r="B42" s="398"/>
      <c r="C42" s="399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45" customHeight="1">
      <c r="A43" s="415" t="s">
        <v>514</v>
      </c>
      <c r="B43" s="416"/>
      <c r="C43" s="417"/>
      <c r="D43" s="83"/>
      <c r="E43" s="83"/>
      <c r="F43" s="84">
        <v>3007</v>
      </c>
      <c r="G43" s="83"/>
      <c r="H43" s="83"/>
      <c r="I43" s="84">
        <v>3155</v>
      </c>
      <c r="J43" s="83"/>
      <c r="K43" s="83"/>
      <c r="L43" s="85">
        <f>I43-F43</f>
        <v>148</v>
      </c>
      <c r="M43" s="201"/>
      <c r="N43" s="201"/>
      <c r="O43" s="88"/>
    </row>
    <row r="44" spans="1:15" ht="20.100000000000001" customHeight="1">
      <c r="A44" s="415"/>
      <c r="B44" s="416"/>
      <c r="C44" s="417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14"/>
      <c r="B45" s="346"/>
      <c r="C45" s="356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14"/>
      <c r="B46" s="346"/>
      <c r="C46" s="356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394" t="s">
        <v>51</v>
      </c>
      <c r="B47" s="395"/>
      <c r="C47" s="396"/>
      <c r="D47" s="83"/>
      <c r="E47" s="83"/>
      <c r="F47" s="85">
        <f>SUM(F43:F46)</f>
        <v>3007</v>
      </c>
      <c r="G47" s="83"/>
      <c r="H47" s="83"/>
      <c r="I47" s="85">
        <f>SUM(I43:I46)</f>
        <v>3155</v>
      </c>
      <c r="J47" s="83"/>
      <c r="K47" s="83"/>
      <c r="L47" s="85">
        <f>I47-F47</f>
        <v>148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2" t="s">
        <v>284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  <c r="N49" s="402"/>
      <c r="O49" s="402"/>
    </row>
    <row r="50" spans="1:15" ht="9" customHeight="1">
      <c r="A50" s="16"/>
    </row>
    <row r="51" spans="1:15" ht="75" customHeight="1">
      <c r="A51" s="6" t="s">
        <v>95</v>
      </c>
      <c r="B51" s="343" t="s">
        <v>67</v>
      </c>
      <c r="C51" s="343"/>
      <c r="D51" s="343" t="s">
        <v>62</v>
      </c>
      <c r="E51" s="343"/>
      <c r="F51" s="343" t="s">
        <v>63</v>
      </c>
      <c r="G51" s="343"/>
      <c r="H51" s="343" t="s">
        <v>78</v>
      </c>
      <c r="I51" s="343"/>
      <c r="J51" s="343"/>
      <c r="K51" s="415" t="s">
        <v>76</v>
      </c>
      <c r="L51" s="417"/>
      <c r="M51" s="415" t="s">
        <v>31</v>
      </c>
      <c r="N51" s="416"/>
      <c r="O51" s="417"/>
    </row>
    <row r="52" spans="1:15" ht="12.75" customHeight="1">
      <c r="A52" s="92">
        <v>1</v>
      </c>
      <c r="B52" s="389">
        <v>2</v>
      </c>
      <c r="C52" s="389"/>
      <c r="D52" s="389">
        <v>3</v>
      </c>
      <c r="E52" s="389"/>
      <c r="F52" s="389">
        <v>4</v>
      </c>
      <c r="G52" s="389"/>
      <c r="H52" s="389">
        <v>5</v>
      </c>
      <c r="I52" s="389"/>
      <c r="J52" s="389"/>
      <c r="K52" s="389">
        <v>6</v>
      </c>
      <c r="L52" s="389"/>
      <c r="M52" s="419">
        <v>7</v>
      </c>
      <c r="N52" s="428"/>
      <c r="O52" s="420"/>
    </row>
    <row r="53" spans="1:15" ht="20.100000000000001" customHeight="1">
      <c r="A53" s="65"/>
      <c r="B53" s="390"/>
      <c r="C53" s="390"/>
      <c r="D53" s="426"/>
      <c r="E53" s="426"/>
      <c r="F53" s="427" t="s">
        <v>183</v>
      </c>
      <c r="G53" s="427"/>
      <c r="H53" s="403"/>
      <c r="I53" s="403"/>
      <c r="J53" s="403"/>
      <c r="K53" s="400"/>
      <c r="L53" s="401"/>
      <c r="M53" s="426"/>
      <c r="N53" s="426"/>
      <c r="O53" s="426"/>
    </row>
    <row r="54" spans="1:15" ht="20.100000000000001" customHeight="1">
      <c r="A54" s="65"/>
      <c r="B54" s="411"/>
      <c r="C54" s="412"/>
      <c r="D54" s="423"/>
      <c r="E54" s="425"/>
      <c r="F54" s="407"/>
      <c r="G54" s="408"/>
      <c r="H54" s="404"/>
      <c r="I54" s="405"/>
      <c r="J54" s="406"/>
      <c r="K54" s="400"/>
      <c r="L54" s="401"/>
      <c r="M54" s="423"/>
      <c r="N54" s="424"/>
      <c r="O54" s="425"/>
    </row>
    <row r="55" spans="1:15" ht="20.100000000000001" customHeight="1">
      <c r="A55" s="65"/>
      <c r="B55" s="409"/>
      <c r="C55" s="410"/>
      <c r="D55" s="423"/>
      <c r="E55" s="425"/>
      <c r="F55" s="407"/>
      <c r="G55" s="408"/>
      <c r="H55" s="404"/>
      <c r="I55" s="405"/>
      <c r="J55" s="406"/>
      <c r="K55" s="400"/>
      <c r="L55" s="401"/>
      <c r="M55" s="423"/>
      <c r="N55" s="424"/>
      <c r="O55" s="425"/>
    </row>
    <row r="56" spans="1:15" ht="20.100000000000001" customHeight="1">
      <c r="A56" s="31" t="s">
        <v>51</v>
      </c>
      <c r="B56" s="340" t="s">
        <v>32</v>
      </c>
      <c r="C56" s="340"/>
      <c r="D56" s="340" t="s">
        <v>32</v>
      </c>
      <c r="E56" s="340"/>
      <c r="F56" s="340" t="s">
        <v>32</v>
      </c>
      <c r="G56" s="340"/>
      <c r="H56" s="403"/>
      <c r="I56" s="403"/>
      <c r="J56" s="403"/>
      <c r="K56" s="421">
        <f>SUM(K53:L55)</f>
        <v>0</v>
      </c>
      <c r="L56" s="422"/>
      <c r="M56" s="426"/>
      <c r="N56" s="426"/>
      <c r="O56" s="426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2" t="s">
        <v>285</v>
      </c>
      <c r="B58" s="402"/>
      <c r="C58" s="402"/>
      <c r="D58" s="402"/>
      <c r="E58" s="402"/>
      <c r="F58" s="402"/>
      <c r="G58" s="402"/>
      <c r="H58" s="402"/>
      <c r="I58" s="402"/>
      <c r="J58" s="402"/>
      <c r="K58" s="402"/>
      <c r="L58" s="402"/>
      <c r="M58" s="402"/>
      <c r="N58" s="402"/>
      <c r="O58" s="402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43" t="s">
        <v>61</v>
      </c>
      <c r="B60" s="343"/>
      <c r="C60" s="343"/>
      <c r="D60" s="343" t="s">
        <v>175</v>
      </c>
      <c r="E60" s="343"/>
      <c r="F60" s="343" t="s">
        <v>176</v>
      </c>
      <c r="G60" s="343"/>
      <c r="H60" s="343"/>
      <c r="I60" s="343"/>
      <c r="J60" s="343" t="s">
        <v>179</v>
      </c>
      <c r="K60" s="343"/>
      <c r="L60" s="343"/>
      <c r="M60" s="343"/>
      <c r="N60" s="343" t="s">
        <v>180</v>
      </c>
      <c r="O60" s="343"/>
    </row>
    <row r="61" spans="1:15" ht="33" customHeight="1">
      <c r="A61" s="343"/>
      <c r="B61" s="343"/>
      <c r="C61" s="343"/>
      <c r="D61" s="343"/>
      <c r="E61" s="343"/>
      <c r="F61" s="340" t="s">
        <v>177</v>
      </c>
      <c r="G61" s="340"/>
      <c r="H61" s="343" t="s">
        <v>178</v>
      </c>
      <c r="I61" s="343"/>
      <c r="J61" s="340" t="s">
        <v>177</v>
      </c>
      <c r="K61" s="340"/>
      <c r="L61" s="343" t="s">
        <v>178</v>
      </c>
      <c r="M61" s="343"/>
      <c r="N61" s="343"/>
      <c r="O61" s="343"/>
    </row>
    <row r="62" spans="1:15" ht="12.75" customHeight="1">
      <c r="A62" s="341">
        <v>1</v>
      </c>
      <c r="B62" s="341"/>
      <c r="C62" s="341"/>
      <c r="D62" s="397">
        <v>2</v>
      </c>
      <c r="E62" s="399"/>
      <c r="F62" s="397">
        <v>3</v>
      </c>
      <c r="G62" s="399"/>
      <c r="H62" s="419">
        <v>4</v>
      </c>
      <c r="I62" s="420"/>
      <c r="J62" s="419">
        <v>5</v>
      </c>
      <c r="K62" s="420"/>
      <c r="L62" s="419">
        <v>6</v>
      </c>
      <c r="M62" s="420"/>
      <c r="N62" s="419">
        <v>7</v>
      </c>
      <c r="O62" s="420"/>
    </row>
    <row r="63" spans="1:15" ht="21.95" customHeight="1">
      <c r="A63" s="429" t="s">
        <v>224</v>
      </c>
      <c r="B63" s="429"/>
      <c r="C63" s="429"/>
      <c r="D63" s="400"/>
      <c r="E63" s="401"/>
      <c r="F63" s="400"/>
      <c r="G63" s="401"/>
      <c r="H63" s="400"/>
      <c r="I63" s="401"/>
      <c r="J63" s="400"/>
      <c r="K63" s="401"/>
      <c r="L63" s="400"/>
      <c r="M63" s="401"/>
      <c r="N63" s="400"/>
      <c r="O63" s="401"/>
    </row>
    <row r="64" spans="1:15" ht="13.5" customHeight="1">
      <c r="A64" s="430" t="s">
        <v>88</v>
      </c>
      <c r="B64" s="430"/>
      <c r="C64" s="430"/>
      <c r="D64" s="400"/>
      <c r="E64" s="401"/>
      <c r="F64" s="400"/>
      <c r="G64" s="401"/>
      <c r="H64" s="400"/>
      <c r="I64" s="401"/>
      <c r="J64" s="400"/>
      <c r="K64" s="401"/>
      <c r="L64" s="400"/>
      <c r="M64" s="401"/>
      <c r="N64" s="400"/>
      <c r="O64" s="401"/>
    </row>
    <row r="65" spans="1:15" ht="21.95" customHeight="1">
      <c r="A65" s="429"/>
      <c r="B65" s="429"/>
      <c r="C65" s="429"/>
      <c r="D65" s="400"/>
      <c r="E65" s="401"/>
      <c r="F65" s="400"/>
      <c r="G65" s="401"/>
      <c r="H65" s="400"/>
      <c r="I65" s="401"/>
      <c r="J65" s="400"/>
      <c r="K65" s="401"/>
      <c r="L65" s="400"/>
      <c r="M65" s="401"/>
      <c r="N65" s="400"/>
      <c r="O65" s="401"/>
    </row>
    <row r="66" spans="1:15" ht="21.95" customHeight="1">
      <c r="A66" s="429" t="s">
        <v>225</v>
      </c>
      <c r="B66" s="429"/>
      <c r="C66" s="429"/>
      <c r="D66" s="400"/>
      <c r="E66" s="401"/>
      <c r="F66" s="400"/>
      <c r="G66" s="401"/>
      <c r="H66" s="400"/>
      <c r="I66" s="401"/>
      <c r="J66" s="400"/>
      <c r="K66" s="401"/>
      <c r="L66" s="400"/>
      <c r="M66" s="401"/>
      <c r="N66" s="400"/>
      <c r="O66" s="401"/>
    </row>
    <row r="67" spans="1:15" ht="13.5" customHeight="1">
      <c r="A67" s="430" t="s">
        <v>266</v>
      </c>
      <c r="B67" s="430"/>
      <c r="C67" s="430"/>
      <c r="D67" s="400"/>
      <c r="E67" s="401"/>
      <c r="F67" s="400"/>
      <c r="G67" s="401"/>
      <c r="H67" s="400"/>
      <c r="I67" s="401"/>
      <c r="J67" s="400"/>
      <c r="K67" s="401"/>
      <c r="L67" s="400"/>
      <c r="M67" s="401"/>
      <c r="N67" s="400"/>
      <c r="O67" s="401"/>
    </row>
    <row r="68" spans="1:15" ht="21.95" customHeight="1">
      <c r="A68" s="429"/>
      <c r="B68" s="429"/>
      <c r="C68" s="429"/>
      <c r="D68" s="400"/>
      <c r="E68" s="401"/>
      <c r="F68" s="400"/>
      <c r="G68" s="401"/>
      <c r="H68" s="400"/>
      <c r="I68" s="401"/>
      <c r="J68" s="400"/>
      <c r="K68" s="401"/>
      <c r="L68" s="400"/>
      <c r="M68" s="401"/>
      <c r="N68" s="400"/>
      <c r="O68" s="401"/>
    </row>
    <row r="69" spans="1:15" ht="21.95" customHeight="1">
      <c r="A69" s="429" t="s">
        <v>226</v>
      </c>
      <c r="B69" s="429"/>
      <c r="C69" s="429"/>
      <c r="D69" s="400"/>
      <c r="E69" s="401"/>
      <c r="F69" s="400"/>
      <c r="G69" s="401"/>
      <c r="H69" s="400"/>
      <c r="I69" s="401"/>
      <c r="J69" s="400"/>
      <c r="K69" s="401"/>
      <c r="L69" s="400"/>
      <c r="M69" s="401"/>
      <c r="N69" s="400"/>
      <c r="O69" s="401"/>
    </row>
    <row r="70" spans="1:15" ht="12.75" customHeight="1">
      <c r="A70" s="430" t="s">
        <v>88</v>
      </c>
      <c r="B70" s="430"/>
      <c r="C70" s="430"/>
      <c r="D70" s="400"/>
      <c r="E70" s="401"/>
      <c r="F70" s="400"/>
      <c r="G70" s="401"/>
      <c r="H70" s="400"/>
      <c r="I70" s="401"/>
      <c r="J70" s="400"/>
      <c r="K70" s="401"/>
      <c r="L70" s="400"/>
      <c r="M70" s="401"/>
      <c r="N70" s="400"/>
      <c r="O70" s="401"/>
    </row>
    <row r="71" spans="1:15" ht="21.95" customHeight="1">
      <c r="A71" s="429"/>
      <c r="B71" s="429"/>
      <c r="C71" s="429"/>
      <c r="D71" s="400"/>
      <c r="E71" s="401"/>
      <c r="F71" s="400"/>
      <c r="G71" s="401"/>
      <c r="H71" s="400"/>
      <c r="I71" s="401"/>
      <c r="J71" s="400"/>
      <c r="K71" s="401"/>
      <c r="L71" s="400"/>
      <c r="M71" s="401"/>
      <c r="N71" s="400"/>
      <c r="O71" s="401"/>
    </row>
    <row r="72" spans="1:15" ht="21.95" customHeight="1">
      <c r="A72" s="429" t="s">
        <v>51</v>
      </c>
      <c r="B72" s="429"/>
      <c r="C72" s="429"/>
      <c r="D72" s="400"/>
      <c r="E72" s="401"/>
      <c r="F72" s="400"/>
      <c r="G72" s="401"/>
      <c r="H72" s="400"/>
      <c r="I72" s="401"/>
      <c r="J72" s="400"/>
      <c r="K72" s="401"/>
      <c r="L72" s="400"/>
      <c r="M72" s="401"/>
      <c r="N72" s="400"/>
      <c r="O72" s="401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J16:K16"/>
    <mergeCell ref="N13:O13"/>
    <mergeCell ref="B13:C13"/>
    <mergeCell ref="B14:C14"/>
    <mergeCell ref="B15:C15"/>
    <mergeCell ref="J14:K14"/>
    <mergeCell ref="F14:G14"/>
    <mergeCell ref="H16:I16"/>
    <mergeCell ref="H12:I12"/>
    <mergeCell ref="A7:O7"/>
    <mergeCell ref="F16:G16"/>
    <mergeCell ref="F13:G13"/>
    <mergeCell ref="H13:I13"/>
    <mergeCell ref="L12:M12"/>
    <mergeCell ref="N12:O12"/>
    <mergeCell ref="J15:K15"/>
    <mergeCell ref="J13:K13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F15:G15"/>
    <mergeCell ref="L16:M16"/>
    <mergeCell ref="N16:O16"/>
    <mergeCell ref="D13:E13"/>
    <mergeCell ref="D14:E14"/>
    <mergeCell ref="D15:E15"/>
    <mergeCell ref="D16:E16"/>
    <mergeCell ref="H62:I62"/>
    <mergeCell ref="D62:E62"/>
    <mergeCell ref="D64:E64"/>
    <mergeCell ref="F64:G64"/>
    <mergeCell ref="A64:C64"/>
    <mergeCell ref="N1:O1"/>
    <mergeCell ref="N2:O2"/>
    <mergeCell ref="A3:O3"/>
    <mergeCell ref="A4:O4"/>
    <mergeCell ref="A5:O5"/>
    <mergeCell ref="A6:O6"/>
    <mergeCell ref="A40:C41"/>
    <mergeCell ref="M36:O36"/>
    <mergeCell ref="M37:O37"/>
    <mergeCell ref="G40:I40"/>
    <mergeCell ref="J40:L40"/>
    <mergeCell ref="M40:O40"/>
    <mergeCell ref="D22:E22"/>
    <mergeCell ref="D23:E23"/>
    <mergeCell ref="H14:I14"/>
    <mergeCell ref="H15:I15"/>
    <mergeCell ref="J11:K11"/>
    <mergeCell ref="L11:M11"/>
    <mergeCell ref="J12:K12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D70:E70"/>
    <mergeCell ref="F70:G70"/>
    <mergeCell ref="A66:C66"/>
    <mergeCell ref="A67:C67"/>
    <mergeCell ref="D69:E69"/>
    <mergeCell ref="F69:G69"/>
    <mergeCell ref="F20:G20"/>
    <mergeCell ref="F21:G21"/>
    <mergeCell ref="F22:G22"/>
    <mergeCell ref="F23:G23"/>
    <mergeCell ref="F25:G25"/>
    <mergeCell ref="D25:E25"/>
    <mergeCell ref="F26:G26"/>
    <mergeCell ref="L64:M64"/>
    <mergeCell ref="N64:O64"/>
    <mergeCell ref="J60:M60"/>
    <mergeCell ref="N63:O63"/>
    <mergeCell ref="J63:K63"/>
    <mergeCell ref="M56:O56"/>
    <mergeCell ref="L62:M62"/>
    <mergeCell ref="A58:O58"/>
    <mergeCell ref="B56:C56"/>
    <mergeCell ref="D56:E56"/>
    <mergeCell ref="F56:G56"/>
    <mergeCell ref="H56:J56"/>
    <mergeCell ref="A63:C63"/>
    <mergeCell ref="A62:C62"/>
    <mergeCell ref="F62:G62"/>
    <mergeCell ref="D63:E63"/>
    <mergeCell ref="F63:G63"/>
    <mergeCell ref="L61:M61"/>
    <mergeCell ref="N60:O61"/>
    <mergeCell ref="K56:L56"/>
    <mergeCell ref="H52:J52"/>
    <mergeCell ref="K54:L54"/>
    <mergeCell ref="M54:O54"/>
    <mergeCell ref="K51:L51"/>
    <mergeCell ref="D60:E61"/>
    <mergeCell ref="D54:E54"/>
    <mergeCell ref="D55:E55"/>
    <mergeCell ref="F55:G55"/>
    <mergeCell ref="F52:G52"/>
    <mergeCell ref="D53:E53"/>
    <mergeCell ref="D52:E52"/>
    <mergeCell ref="F53:G53"/>
    <mergeCell ref="M55:O55"/>
    <mergeCell ref="M53:O53"/>
    <mergeCell ref="M52:O52"/>
    <mergeCell ref="M51:O51"/>
    <mergeCell ref="H51:J51"/>
    <mergeCell ref="H61:I61"/>
    <mergeCell ref="H31:I31"/>
    <mergeCell ref="L30:M30"/>
    <mergeCell ref="L31:M31"/>
    <mergeCell ref="N29:O29"/>
    <mergeCell ref="H29:I29"/>
    <mergeCell ref="H65:I65"/>
    <mergeCell ref="L63:M63"/>
    <mergeCell ref="H66:I66"/>
    <mergeCell ref="J20:K20"/>
    <mergeCell ref="J21:K21"/>
    <mergeCell ref="J22:K22"/>
    <mergeCell ref="J23:K23"/>
    <mergeCell ref="H20:I20"/>
    <mergeCell ref="H21:I21"/>
    <mergeCell ref="H22:I22"/>
    <mergeCell ref="H23:I23"/>
    <mergeCell ref="N20:O20"/>
    <mergeCell ref="N21:O21"/>
    <mergeCell ref="N22:O22"/>
    <mergeCell ref="N23:O23"/>
    <mergeCell ref="L20:M20"/>
    <mergeCell ref="L21:M21"/>
    <mergeCell ref="L22:M22"/>
    <mergeCell ref="J61:K61"/>
    <mergeCell ref="J64:K64"/>
    <mergeCell ref="L65:M65"/>
    <mergeCell ref="J65:K65"/>
    <mergeCell ref="L67:M67"/>
    <mergeCell ref="N62:O62"/>
    <mergeCell ref="H70:I70"/>
    <mergeCell ref="H64:I64"/>
    <mergeCell ref="H69:I69"/>
    <mergeCell ref="H68:I68"/>
    <mergeCell ref="N70:O70"/>
    <mergeCell ref="L70:M70"/>
    <mergeCell ref="J69:K69"/>
    <mergeCell ref="L69:M69"/>
    <mergeCell ref="N69:O69"/>
    <mergeCell ref="J62:K62"/>
    <mergeCell ref="N65:O65"/>
    <mergeCell ref="J66:K66"/>
    <mergeCell ref="J68:K68"/>
    <mergeCell ref="N68:O68"/>
    <mergeCell ref="L66:M66"/>
    <mergeCell ref="J67:K67"/>
    <mergeCell ref="L68:M68"/>
    <mergeCell ref="H67:I67"/>
    <mergeCell ref="H63:I63"/>
    <mergeCell ref="N71:O71"/>
    <mergeCell ref="D72:E72"/>
    <mergeCell ref="F72:G72"/>
    <mergeCell ref="H72:I72"/>
    <mergeCell ref="J72:K72"/>
    <mergeCell ref="L72:M72"/>
    <mergeCell ref="N66:O66"/>
    <mergeCell ref="N67:O67"/>
    <mergeCell ref="N72:O72"/>
    <mergeCell ref="D71:E71"/>
    <mergeCell ref="F71:G71"/>
    <mergeCell ref="H71:I71"/>
    <mergeCell ref="J71:K71"/>
    <mergeCell ref="L71:M71"/>
    <mergeCell ref="J70:K70"/>
    <mergeCell ref="F67:G67"/>
    <mergeCell ref="D66:E66"/>
    <mergeCell ref="F66:G66"/>
    <mergeCell ref="D67:E67"/>
    <mergeCell ref="B32:C32"/>
    <mergeCell ref="D32:E32"/>
    <mergeCell ref="A45:C45"/>
    <mergeCell ref="A46:C46"/>
    <mergeCell ref="A43:C43"/>
    <mergeCell ref="A44:C44"/>
    <mergeCell ref="D40:F40"/>
    <mergeCell ref="D29:E29"/>
    <mergeCell ref="D30:E30"/>
    <mergeCell ref="D31:E31"/>
    <mergeCell ref="F30:G30"/>
    <mergeCell ref="F31:G31"/>
    <mergeCell ref="A60:C61"/>
    <mergeCell ref="F60:I60"/>
    <mergeCell ref="F61:G61"/>
    <mergeCell ref="A47:C47"/>
    <mergeCell ref="A42:C42"/>
    <mergeCell ref="B51:C51"/>
    <mergeCell ref="J29:K29"/>
    <mergeCell ref="J30:K30"/>
    <mergeCell ref="J31:K31"/>
    <mergeCell ref="H30:I30"/>
    <mergeCell ref="K55:L55"/>
    <mergeCell ref="A38:J38"/>
    <mergeCell ref="H53:J53"/>
    <mergeCell ref="H55:J55"/>
    <mergeCell ref="F54:G54"/>
    <mergeCell ref="H54:J54"/>
    <mergeCell ref="B55:C55"/>
    <mergeCell ref="B54:C54"/>
    <mergeCell ref="K52:L52"/>
    <mergeCell ref="K53:L53"/>
    <mergeCell ref="A34:O34"/>
    <mergeCell ref="D51:E51"/>
    <mergeCell ref="A49:O49"/>
    <mergeCell ref="F51:G51"/>
    <mergeCell ref="N19:O19"/>
    <mergeCell ref="L17:M17"/>
    <mergeCell ref="L18:M18"/>
    <mergeCell ref="L19:M19"/>
    <mergeCell ref="N17:O17"/>
    <mergeCell ref="N18:O18"/>
    <mergeCell ref="L13:M13"/>
    <mergeCell ref="L14:M14"/>
    <mergeCell ref="N14:O14"/>
    <mergeCell ref="L15:M15"/>
    <mergeCell ref="N15:O15"/>
    <mergeCell ref="F17:G17"/>
    <mergeCell ref="F18:G18"/>
    <mergeCell ref="F19:G19"/>
    <mergeCell ref="J19:K19"/>
    <mergeCell ref="H18:I18"/>
    <mergeCell ref="H19:I19"/>
    <mergeCell ref="H17:I17"/>
    <mergeCell ref="J18:K18"/>
    <mergeCell ref="J17:K17"/>
    <mergeCell ref="L23:M23"/>
    <mergeCell ref="H27:I27"/>
    <mergeCell ref="J27:K27"/>
    <mergeCell ref="J28:K28"/>
    <mergeCell ref="H25:I25"/>
    <mergeCell ref="J25:K25"/>
    <mergeCell ref="H26:I26"/>
    <mergeCell ref="J26:K26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B27:C27"/>
    <mergeCell ref="B29:C29"/>
    <mergeCell ref="B31:C31"/>
    <mergeCell ref="B25:C25"/>
    <mergeCell ref="D28:E28"/>
    <mergeCell ref="B16:C16"/>
    <mergeCell ref="B18:C18"/>
    <mergeCell ref="B30:C30"/>
    <mergeCell ref="B21:C21"/>
    <mergeCell ref="B22:C22"/>
    <mergeCell ref="B23:C23"/>
    <mergeCell ref="B24:C24"/>
    <mergeCell ref="D18:E18"/>
    <mergeCell ref="D19:E19"/>
    <mergeCell ref="D17:E17"/>
    <mergeCell ref="D24:E24"/>
    <mergeCell ref="D20:E20"/>
    <mergeCell ref="D21:E21"/>
    <mergeCell ref="B52:C52"/>
    <mergeCell ref="B53:C53"/>
    <mergeCell ref="N32:O32"/>
    <mergeCell ref="L32:M32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F27:G27"/>
    <mergeCell ref="F28:G28"/>
    <mergeCell ref="F29:G29"/>
    <mergeCell ref="D26:E26"/>
    <mergeCell ref="D27:E27"/>
    <mergeCell ref="J32:K32"/>
    <mergeCell ref="F32:G32"/>
    <mergeCell ref="H32:I32"/>
    <mergeCell ref="B26:C26"/>
    <mergeCell ref="B28:C28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3"/>
  </sheetPr>
  <dimension ref="A1:AF97"/>
  <sheetViews>
    <sheetView topLeftCell="A6" zoomScale="115" zoomScaleNormal="115" zoomScaleSheetLayoutView="70" workbookViewId="0">
      <selection activeCell="B46" sqref="B46:L46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31" t="s">
        <v>173</v>
      </c>
      <c r="AE1" s="431"/>
      <c r="AF1" s="431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31"/>
      <c r="AE2" s="431"/>
      <c r="AF2" s="431"/>
    </row>
    <row r="3" spans="1:32" ht="20.25" customHeight="1" collapsed="1">
      <c r="A3" s="16"/>
      <c r="B3" s="16"/>
      <c r="C3" s="119" t="s">
        <v>286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43" t="s">
        <v>47</v>
      </c>
      <c r="B5" s="525" t="s">
        <v>140</v>
      </c>
      <c r="C5" s="527"/>
      <c r="D5" s="434" t="s">
        <v>141</v>
      </c>
      <c r="E5" s="435"/>
      <c r="F5" s="435"/>
      <c r="G5" s="418" t="s">
        <v>253</v>
      </c>
      <c r="H5" s="418"/>
      <c r="I5" s="418"/>
      <c r="J5" s="418"/>
      <c r="K5" s="418"/>
      <c r="L5" s="418"/>
      <c r="M5" s="418"/>
      <c r="N5" s="434" t="s">
        <v>142</v>
      </c>
      <c r="O5" s="435"/>
      <c r="P5" s="435"/>
      <c r="Q5" s="359"/>
      <c r="R5" s="546" t="s">
        <v>217</v>
      </c>
      <c r="S5" s="547"/>
      <c r="T5" s="547"/>
      <c r="U5" s="547"/>
      <c r="V5" s="547"/>
      <c r="W5" s="547"/>
      <c r="X5" s="547"/>
      <c r="Y5" s="547"/>
      <c r="Z5" s="547"/>
      <c r="AA5" s="547"/>
      <c r="AB5" s="547"/>
      <c r="AC5" s="547"/>
      <c r="AD5" s="547"/>
      <c r="AE5" s="547"/>
      <c r="AF5" s="548"/>
    </row>
    <row r="6" spans="1:32" ht="53.25" customHeight="1">
      <c r="A6" s="544"/>
      <c r="B6" s="541"/>
      <c r="C6" s="542"/>
      <c r="D6" s="436"/>
      <c r="E6" s="437"/>
      <c r="F6" s="437"/>
      <c r="G6" s="418"/>
      <c r="H6" s="418"/>
      <c r="I6" s="418"/>
      <c r="J6" s="418"/>
      <c r="K6" s="418"/>
      <c r="L6" s="418"/>
      <c r="M6" s="418"/>
      <c r="N6" s="436"/>
      <c r="O6" s="437"/>
      <c r="P6" s="437"/>
      <c r="Q6" s="360"/>
      <c r="R6" s="440" t="s">
        <v>143</v>
      </c>
      <c r="S6" s="441"/>
      <c r="T6" s="442"/>
      <c r="U6" s="440" t="s">
        <v>144</v>
      </c>
      <c r="V6" s="441"/>
      <c r="W6" s="442"/>
      <c r="X6" s="440" t="s">
        <v>36</v>
      </c>
      <c r="Y6" s="441"/>
      <c r="Z6" s="442"/>
      <c r="AA6" s="546" t="s">
        <v>145</v>
      </c>
      <c r="AB6" s="547"/>
      <c r="AC6" s="548"/>
      <c r="AD6" s="546" t="s">
        <v>146</v>
      </c>
      <c r="AE6" s="547"/>
      <c r="AF6" s="548"/>
    </row>
    <row r="7" spans="1:32" ht="12.75" customHeight="1">
      <c r="A7" s="254">
        <v>1</v>
      </c>
      <c r="B7" s="555">
        <v>2</v>
      </c>
      <c r="C7" s="556"/>
      <c r="D7" s="517">
        <v>3</v>
      </c>
      <c r="E7" s="518"/>
      <c r="F7" s="518"/>
      <c r="G7" s="557">
        <v>4</v>
      </c>
      <c r="H7" s="557"/>
      <c r="I7" s="557"/>
      <c r="J7" s="557"/>
      <c r="K7" s="557"/>
      <c r="L7" s="557"/>
      <c r="M7" s="557"/>
      <c r="N7" s="517">
        <v>5</v>
      </c>
      <c r="O7" s="518"/>
      <c r="P7" s="518"/>
      <c r="Q7" s="545"/>
      <c r="R7" s="549">
        <v>6</v>
      </c>
      <c r="S7" s="550"/>
      <c r="T7" s="551"/>
      <c r="U7" s="549">
        <v>7</v>
      </c>
      <c r="V7" s="550"/>
      <c r="W7" s="551"/>
      <c r="X7" s="552">
        <v>8</v>
      </c>
      <c r="Y7" s="553"/>
      <c r="Z7" s="554"/>
      <c r="AA7" s="552">
        <v>9</v>
      </c>
      <c r="AB7" s="553"/>
      <c r="AC7" s="554"/>
      <c r="AD7" s="552">
        <v>10</v>
      </c>
      <c r="AE7" s="553"/>
      <c r="AF7" s="554"/>
    </row>
    <row r="8" spans="1:32" ht="15" customHeight="1">
      <c r="A8" s="71"/>
      <c r="B8" s="532" t="s">
        <v>515</v>
      </c>
      <c r="C8" s="533"/>
      <c r="D8" s="519"/>
      <c r="E8" s="520"/>
      <c r="F8" s="520"/>
      <c r="G8" s="506" t="s">
        <v>515</v>
      </c>
      <c r="H8" s="506"/>
      <c r="I8" s="506"/>
      <c r="J8" s="506"/>
      <c r="K8" s="506"/>
      <c r="L8" s="506"/>
      <c r="M8" s="506"/>
      <c r="N8" s="454">
        <f>SUM(R8,U8,X8,AA8,AD8)</f>
        <v>0</v>
      </c>
      <c r="O8" s="464"/>
      <c r="P8" s="464"/>
      <c r="Q8" s="455"/>
      <c r="R8" s="456"/>
      <c r="S8" s="465"/>
      <c r="T8" s="457"/>
      <c r="U8" s="456"/>
      <c r="V8" s="465"/>
      <c r="W8" s="457"/>
      <c r="X8" s="456"/>
      <c r="Y8" s="465"/>
      <c r="Z8" s="457"/>
      <c r="AA8" s="456"/>
      <c r="AB8" s="465"/>
      <c r="AC8" s="457"/>
      <c r="AD8" s="456"/>
      <c r="AE8" s="465"/>
      <c r="AF8" s="457"/>
    </row>
    <row r="9" spans="1:32" ht="15" customHeight="1">
      <c r="A9" s="71"/>
      <c r="B9" s="532"/>
      <c r="C9" s="533"/>
      <c r="D9" s="519"/>
      <c r="E9" s="520"/>
      <c r="F9" s="520"/>
      <c r="G9" s="506"/>
      <c r="H9" s="506"/>
      <c r="I9" s="506"/>
      <c r="J9" s="506"/>
      <c r="K9" s="506"/>
      <c r="L9" s="506"/>
      <c r="M9" s="506"/>
      <c r="N9" s="454">
        <f>SUM(R9,U9,X9,AA9,AD9)</f>
        <v>0</v>
      </c>
      <c r="O9" s="464"/>
      <c r="P9" s="464"/>
      <c r="Q9" s="455"/>
      <c r="R9" s="456"/>
      <c r="S9" s="465"/>
      <c r="T9" s="457"/>
      <c r="U9" s="456"/>
      <c r="V9" s="465"/>
      <c r="W9" s="457"/>
      <c r="X9" s="456"/>
      <c r="Y9" s="465"/>
      <c r="Z9" s="457"/>
      <c r="AA9" s="456"/>
      <c r="AB9" s="465"/>
      <c r="AC9" s="457"/>
      <c r="AD9" s="456"/>
      <c r="AE9" s="465"/>
      <c r="AF9" s="457"/>
    </row>
    <row r="10" spans="1:32" ht="15" customHeight="1">
      <c r="A10" s="71"/>
      <c r="B10" s="532"/>
      <c r="C10" s="533"/>
      <c r="D10" s="519"/>
      <c r="E10" s="520"/>
      <c r="F10" s="520"/>
      <c r="G10" s="506"/>
      <c r="H10" s="506"/>
      <c r="I10" s="506"/>
      <c r="J10" s="506"/>
      <c r="K10" s="506"/>
      <c r="L10" s="506"/>
      <c r="M10" s="506"/>
      <c r="N10" s="454">
        <f>SUM(R10,U10,X10,AA10,AD10)</f>
        <v>0</v>
      </c>
      <c r="O10" s="464"/>
      <c r="P10" s="464"/>
      <c r="Q10" s="455"/>
      <c r="R10" s="456"/>
      <c r="S10" s="465"/>
      <c r="T10" s="457"/>
      <c r="U10" s="456"/>
      <c r="V10" s="465"/>
      <c r="W10" s="457"/>
      <c r="X10" s="456"/>
      <c r="Y10" s="465"/>
      <c r="Z10" s="457"/>
      <c r="AA10" s="456"/>
      <c r="AB10" s="465"/>
      <c r="AC10" s="457"/>
      <c r="AD10" s="456"/>
      <c r="AE10" s="465"/>
      <c r="AF10" s="457"/>
    </row>
    <row r="11" spans="1:32" ht="15" customHeight="1">
      <c r="A11" s="71"/>
      <c r="B11" s="532"/>
      <c r="C11" s="533"/>
      <c r="D11" s="519"/>
      <c r="E11" s="520"/>
      <c r="F11" s="520"/>
      <c r="G11" s="506"/>
      <c r="H11" s="506"/>
      <c r="I11" s="506"/>
      <c r="J11" s="506"/>
      <c r="K11" s="506"/>
      <c r="L11" s="506"/>
      <c r="M11" s="506"/>
      <c r="N11" s="454">
        <f>SUM(R11,U11,X11,AA11,AD11)</f>
        <v>0</v>
      </c>
      <c r="O11" s="464"/>
      <c r="P11" s="464"/>
      <c r="Q11" s="455"/>
      <c r="R11" s="456"/>
      <c r="S11" s="465"/>
      <c r="T11" s="457"/>
      <c r="U11" s="456"/>
      <c r="V11" s="465"/>
      <c r="W11" s="457"/>
      <c r="X11" s="456"/>
      <c r="Y11" s="465"/>
      <c r="Z11" s="457"/>
      <c r="AA11" s="456"/>
      <c r="AB11" s="465"/>
      <c r="AC11" s="457"/>
      <c r="AD11" s="456"/>
      <c r="AE11" s="465"/>
      <c r="AF11" s="457"/>
    </row>
    <row r="12" spans="1:32" ht="15" customHeight="1">
      <c r="A12" s="71"/>
      <c r="B12" s="532"/>
      <c r="C12" s="533"/>
      <c r="D12" s="519"/>
      <c r="E12" s="520"/>
      <c r="F12" s="520"/>
      <c r="G12" s="506"/>
      <c r="H12" s="506"/>
      <c r="I12" s="506"/>
      <c r="J12" s="506"/>
      <c r="K12" s="506"/>
      <c r="L12" s="506"/>
      <c r="M12" s="506"/>
      <c r="N12" s="454">
        <f>SUM(R12,U12,X12,AA12,AD12)</f>
        <v>0</v>
      </c>
      <c r="O12" s="464"/>
      <c r="P12" s="464"/>
      <c r="Q12" s="455"/>
      <c r="R12" s="456"/>
      <c r="S12" s="465"/>
      <c r="T12" s="457"/>
      <c r="U12" s="456"/>
      <c r="V12" s="465"/>
      <c r="W12" s="457"/>
      <c r="X12" s="456"/>
      <c r="Y12" s="465"/>
      <c r="Z12" s="457"/>
      <c r="AA12" s="456"/>
      <c r="AB12" s="465"/>
      <c r="AC12" s="457"/>
      <c r="AD12" s="456"/>
      <c r="AE12" s="465"/>
      <c r="AF12" s="457"/>
    </row>
    <row r="13" spans="1:32" ht="20.25" customHeight="1">
      <c r="A13" s="536" t="s">
        <v>51</v>
      </c>
      <c r="B13" s="537"/>
      <c r="C13" s="537"/>
      <c r="D13" s="537"/>
      <c r="E13" s="537"/>
      <c r="F13" s="537"/>
      <c r="G13" s="537"/>
      <c r="H13" s="537"/>
      <c r="I13" s="537"/>
      <c r="J13" s="537"/>
      <c r="K13" s="537"/>
      <c r="L13" s="537"/>
      <c r="M13" s="538"/>
      <c r="N13" s="454">
        <f>SUM(N8:Q12)</f>
        <v>0</v>
      </c>
      <c r="O13" s="464"/>
      <c r="P13" s="464"/>
      <c r="Q13" s="455"/>
      <c r="R13" s="454">
        <f>SUM(R8:T12)</f>
        <v>0</v>
      </c>
      <c r="S13" s="464"/>
      <c r="T13" s="455"/>
      <c r="U13" s="454">
        <f>SUM(U8:W12)</f>
        <v>0</v>
      </c>
      <c r="V13" s="464"/>
      <c r="W13" s="455"/>
      <c r="X13" s="454">
        <f>SUM(X8:Z12)</f>
        <v>0</v>
      </c>
      <c r="Y13" s="464"/>
      <c r="Z13" s="455"/>
      <c r="AA13" s="454">
        <f>SUM(AA8:AC12)</f>
        <v>0</v>
      </c>
      <c r="AB13" s="464"/>
      <c r="AC13" s="455"/>
      <c r="AD13" s="454">
        <f>SUM(AD8:AF12)</f>
        <v>0</v>
      </c>
      <c r="AE13" s="464"/>
      <c r="AF13" s="455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287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1" t="s">
        <v>47</v>
      </c>
      <c r="B17" s="525" t="s">
        <v>147</v>
      </c>
      <c r="C17" s="527"/>
      <c r="D17" s="418" t="s">
        <v>140</v>
      </c>
      <c r="E17" s="418"/>
      <c r="F17" s="418"/>
      <c r="G17" s="418"/>
      <c r="H17" s="418" t="s">
        <v>253</v>
      </c>
      <c r="I17" s="418"/>
      <c r="J17" s="418"/>
      <c r="K17" s="418"/>
      <c r="L17" s="418"/>
      <c r="M17" s="418"/>
      <c r="N17" s="418"/>
      <c r="O17" s="418"/>
      <c r="P17" s="418"/>
      <c r="Q17" s="418"/>
      <c r="R17" s="418" t="s">
        <v>148</v>
      </c>
      <c r="S17" s="418"/>
      <c r="T17" s="418"/>
      <c r="U17" s="418"/>
      <c r="V17" s="418"/>
      <c r="W17" s="531" t="s">
        <v>149</v>
      </c>
      <c r="X17" s="531"/>
      <c r="Y17" s="531"/>
      <c r="Z17" s="531"/>
      <c r="AA17" s="531"/>
      <c r="AB17" s="531"/>
      <c r="AC17" s="531"/>
      <c r="AD17" s="531"/>
      <c r="AE17" s="531"/>
      <c r="AF17" s="531"/>
    </row>
    <row r="18" spans="1:32" ht="20.25" customHeight="1">
      <c r="A18" s="371"/>
      <c r="B18" s="528"/>
      <c r="C18" s="530"/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34" t="s">
        <v>222</v>
      </c>
      <c r="X18" s="359"/>
      <c r="Y18" s="434" t="s">
        <v>177</v>
      </c>
      <c r="Z18" s="359"/>
      <c r="AA18" s="434" t="s">
        <v>178</v>
      </c>
      <c r="AB18" s="359"/>
      <c r="AC18" s="434" t="s">
        <v>200</v>
      </c>
      <c r="AD18" s="359"/>
      <c r="AE18" s="434" t="s">
        <v>201</v>
      </c>
      <c r="AF18" s="359"/>
    </row>
    <row r="19" spans="1:32" ht="9" customHeight="1">
      <c r="A19" s="371"/>
      <c r="B19" s="541"/>
      <c r="C19" s="542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36"/>
      <c r="X19" s="360"/>
      <c r="Y19" s="436"/>
      <c r="Z19" s="360"/>
      <c r="AA19" s="436"/>
      <c r="AB19" s="360"/>
      <c r="AC19" s="436"/>
      <c r="AD19" s="360"/>
      <c r="AE19" s="436"/>
      <c r="AF19" s="360"/>
    </row>
    <row r="20" spans="1:32" ht="12" customHeight="1">
      <c r="A20" s="107">
        <v>1</v>
      </c>
      <c r="B20" s="539">
        <v>2</v>
      </c>
      <c r="C20" s="540"/>
      <c r="D20" s="341">
        <v>3</v>
      </c>
      <c r="E20" s="341"/>
      <c r="F20" s="341"/>
      <c r="G20" s="341"/>
      <c r="H20" s="341">
        <v>4</v>
      </c>
      <c r="I20" s="341"/>
      <c r="J20" s="341"/>
      <c r="K20" s="341"/>
      <c r="L20" s="341"/>
      <c r="M20" s="341"/>
      <c r="N20" s="341"/>
      <c r="O20" s="341"/>
      <c r="P20" s="341"/>
      <c r="Q20" s="341"/>
      <c r="R20" s="341">
        <v>5</v>
      </c>
      <c r="S20" s="341"/>
      <c r="T20" s="341"/>
      <c r="U20" s="341"/>
      <c r="V20" s="341"/>
      <c r="W20" s="397">
        <v>6</v>
      </c>
      <c r="X20" s="399"/>
      <c r="Y20" s="419">
        <v>7</v>
      </c>
      <c r="Z20" s="420"/>
      <c r="AA20" s="419">
        <v>8</v>
      </c>
      <c r="AB20" s="420"/>
      <c r="AC20" s="419">
        <v>9</v>
      </c>
      <c r="AD20" s="420"/>
      <c r="AE20" s="389">
        <v>10</v>
      </c>
      <c r="AF20" s="389"/>
    </row>
    <row r="21" spans="1:32" ht="15" customHeight="1">
      <c r="A21" s="63"/>
      <c r="B21" s="534"/>
      <c r="C21" s="535"/>
      <c r="D21" s="506"/>
      <c r="E21" s="506"/>
      <c r="F21" s="506"/>
      <c r="G21" s="506"/>
      <c r="H21" s="466"/>
      <c r="I21" s="466"/>
      <c r="J21" s="466"/>
      <c r="K21" s="466"/>
      <c r="L21" s="466"/>
      <c r="M21" s="466"/>
      <c r="N21" s="466"/>
      <c r="O21" s="466"/>
      <c r="P21" s="466"/>
      <c r="Q21" s="466"/>
      <c r="R21" s="467"/>
      <c r="S21" s="467"/>
      <c r="T21" s="467"/>
      <c r="U21" s="467"/>
      <c r="V21" s="467"/>
      <c r="W21" s="456"/>
      <c r="X21" s="457"/>
      <c r="Y21" s="456"/>
      <c r="Z21" s="457"/>
      <c r="AA21" s="456"/>
      <c r="AB21" s="457"/>
      <c r="AC21" s="454">
        <f t="shared" ref="AC21:AC26" si="0">AA21-Y21</f>
        <v>0</v>
      </c>
      <c r="AD21" s="455"/>
      <c r="AE21" s="450"/>
      <c r="AF21" s="451"/>
    </row>
    <row r="22" spans="1:32" ht="15" customHeight="1">
      <c r="A22" s="63"/>
      <c r="B22" s="534"/>
      <c r="C22" s="535"/>
      <c r="D22" s="506"/>
      <c r="E22" s="506"/>
      <c r="F22" s="506"/>
      <c r="G22" s="506"/>
      <c r="H22" s="466"/>
      <c r="I22" s="466"/>
      <c r="J22" s="466"/>
      <c r="K22" s="466"/>
      <c r="L22" s="466"/>
      <c r="M22" s="466"/>
      <c r="N22" s="466"/>
      <c r="O22" s="466"/>
      <c r="P22" s="466"/>
      <c r="Q22" s="466"/>
      <c r="R22" s="467"/>
      <c r="S22" s="467"/>
      <c r="T22" s="467"/>
      <c r="U22" s="467"/>
      <c r="V22" s="467"/>
      <c r="W22" s="456"/>
      <c r="X22" s="457"/>
      <c r="Y22" s="456"/>
      <c r="Z22" s="457"/>
      <c r="AA22" s="456"/>
      <c r="AB22" s="457"/>
      <c r="AC22" s="454">
        <f t="shared" si="0"/>
        <v>0</v>
      </c>
      <c r="AD22" s="455"/>
      <c r="AE22" s="450"/>
      <c r="AF22" s="451"/>
    </row>
    <row r="23" spans="1:32" ht="15" customHeight="1">
      <c r="A23" s="63"/>
      <c r="B23" s="534"/>
      <c r="C23" s="535"/>
      <c r="D23" s="506"/>
      <c r="E23" s="506"/>
      <c r="F23" s="506"/>
      <c r="G23" s="506"/>
      <c r="H23" s="466"/>
      <c r="I23" s="466"/>
      <c r="J23" s="466"/>
      <c r="K23" s="466"/>
      <c r="L23" s="466"/>
      <c r="M23" s="466"/>
      <c r="N23" s="466"/>
      <c r="O23" s="466"/>
      <c r="P23" s="466"/>
      <c r="Q23" s="466"/>
      <c r="R23" s="467"/>
      <c r="S23" s="467"/>
      <c r="T23" s="467"/>
      <c r="U23" s="467"/>
      <c r="V23" s="467"/>
      <c r="W23" s="456"/>
      <c r="X23" s="457"/>
      <c r="Y23" s="456"/>
      <c r="Z23" s="457"/>
      <c r="AA23" s="456"/>
      <c r="AB23" s="457"/>
      <c r="AC23" s="454">
        <f t="shared" si="0"/>
        <v>0</v>
      </c>
      <c r="AD23" s="455"/>
      <c r="AE23" s="450"/>
      <c r="AF23" s="451"/>
    </row>
    <row r="24" spans="1:32" ht="15" customHeight="1">
      <c r="A24" s="63"/>
      <c r="B24" s="534"/>
      <c r="C24" s="535"/>
      <c r="D24" s="506"/>
      <c r="E24" s="506"/>
      <c r="F24" s="506"/>
      <c r="G24" s="506"/>
      <c r="H24" s="466"/>
      <c r="I24" s="466"/>
      <c r="J24" s="466"/>
      <c r="K24" s="466"/>
      <c r="L24" s="466"/>
      <c r="M24" s="466"/>
      <c r="N24" s="466"/>
      <c r="O24" s="466"/>
      <c r="P24" s="466"/>
      <c r="Q24" s="466"/>
      <c r="R24" s="467"/>
      <c r="S24" s="467"/>
      <c r="T24" s="467"/>
      <c r="U24" s="467"/>
      <c r="V24" s="467"/>
      <c r="W24" s="456"/>
      <c r="X24" s="457"/>
      <c r="Y24" s="456"/>
      <c r="Z24" s="457"/>
      <c r="AA24" s="456"/>
      <c r="AB24" s="457"/>
      <c r="AC24" s="454">
        <f t="shared" si="0"/>
        <v>0</v>
      </c>
      <c r="AD24" s="455"/>
      <c r="AE24" s="450"/>
      <c r="AF24" s="451"/>
    </row>
    <row r="25" spans="1:32" ht="15" customHeight="1">
      <c r="A25" s="63"/>
      <c r="B25" s="534"/>
      <c r="C25" s="535"/>
      <c r="D25" s="506"/>
      <c r="E25" s="506"/>
      <c r="F25" s="506"/>
      <c r="G25" s="506"/>
      <c r="H25" s="466"/>
      <c r="I25" s="466"/>
      <c r="J25" s="466"/>
      <c r="K25" s="466"/>
      <c r="L25" s="466"/>
      <c r="M25" s="466"/>
      <c r="N25" s="466"/>
      <c r="O25" s="466"/>
      <c r="P25" s="466"/>
      <c r="Q25" s="466"/>
      <c r="R25" s="467"/>
      <c r="S25" s="467"/>
      <c r="T25" s="467"/>
      <c r="U25" s="467"/>
      <c r="V25" s="467"/>
      <c r="W25" s="456"/>
      <c r="X25" s="457"/>
      <c r="Y25" s="456"/>
      <c r="Z25" s="457"/>
      <c r="AA25" s="456"/>
      <c r="AB25" s="457"/>
      <c r="AC25" s="454">
        <f t="shared" si="0"/>
        <v>0</v>
      </c>
      <c r="AD25" s="455"/>
      <c r="AE25" s="450"/>
      <c r="AF25" s="451"/>
    </row>
    <row r="26" spans="1:32" ht="24.95" customHeight="1">
      <c r="A26" s="559" t="s">
        <v>51</v>
      </c>
      <c r="B26" s="559"/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  <c r="Q26" s="559"/>
      <c r="R26" s="559"/>
      <c r="S26" s="559"/>
      <c r="T26" s="559"/>
      <c r="U26" s="559"/>
      <c r="V26" s="559"/>
      <c r="W26" s="454">
        <f>SUM(W21:X25)</f>
        <v>0</v>
      </c>
      <c r="X26" s="455"/>
      <c r="Y26" s="454">
        <f>SUM(Y21:Z25)</f>
        <v>0</v>
      </c>
      <c r="Z26" s="455"/>
      <c r="AA26" s="454">
        <f>SUM(AA21:AB25)</f>
        <v>0</v>
      </c>
      <c r="AB26" s="455"/>
      <c r="AC26" s="454">
        <f t="shared" si="0"/>
        <v>0</v>
      </c>
      <c r="AD26" s="455"/>
      <c r="AE26" s="450"/>
      <c r="AF26" s="451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288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62"/>
      <c r="AA29" s="562"/>
      <c r="AB29" s="562"/>
      <c r="AC29" s="16"/>
      <c r="AD29" s="561" t="s">
        <v>170</v>
      </c>
      <c r="AE29" s="561"/>
      <c r="AF29" s="561"/>
    </row>
    <row r="30" spans="1:32" ht="45.75" customHeight="1">
      <c r="A30" s="521" t="s">
        <v>47</v>
      </c>
      <c r="B30" s="525" t="s">
        <v>181</v>
      </c>
      <c r="C30" s="526"/>
      <c r="D30" s="526"/>
      <c r="E30" s="526"/>
      <c r="F30" s="526"/>
      <c r="G30" s="526"/>
      <c r="H30" s="526"/>
      <c r="I30" s="526"/>
      <c r="J30" s="526"/>
      <c r="K30" s="526"/>
      <c r="L30" s="527"/>
      <c r="M30" s="445" t="s">
        <v>50</v>
      </c>
      <c r="N30" s="446"/>
      <c r="O30" s="446"/>
      <c r="P30" s="446"/>
      <c r="Q30" s="446"/>
      <c r="R30" s="446"/>
      <c r="S30" s="446"/>
      <c r="T30" s="447"/>
      <c r="U30" s="445" t="s">
        <v>77</v>
      </c>
      <c r="V30" s="446"/>
      <c r="W30" s="446"/>
      <c r="X30" s="446"/>
      <c r="Y30" s="446"/>
      <c r="Z30" s="446"/>
      <c r="AA30" s="446"/>
      <c r="AB30" s="447"/>
      <c r="AC30" s="445" t="s">
        <v>289</v>
      </c>
      <c r="AD30" s="446"/>
      <c r="AE30" s="446"/>
      <c r="AF30" s="447"/>
    </row>
    <row r="31" spans="1:32" ht="24.95" customHeight="1">
      <c r="A31" s="522"/>
      <c r="B31" s="528"/>
      <c r="C31" s="529"/>
      <c r="D31" s="529"/>
      <c r="E31" s="529"/>
      <c r="F31" s="529"/>
      <c r="G31" s="529"/>
      <c r="H31" s="529"/>
      <c r="I31" s="529"/>
      <c r="J31" s="529"/>
      <c r="K31" s="529"/>
      <c r="L31" s="530"/>
      <c r="M31" s="460" t="s">
        <v>177</v>
      </c>
      <c r="N31" s="461"/>
      <c r="O31" s="460" t="s">
        <v>178</v>
      </c>
      <c r="P31" s="461"/>
      <c r="Q31" s="460" t="s">
        <v>200</v>
      </c>
      <c r="R31" s="461"/>
      <c r="S31" s="460" t="s">
        <v>201</v>
      </c>
      <c r="T31" s="461"/>
      <c r="U31" s="460" t="s">
        <v>177</v>
      </c>
      <c r="V31" s="461"/>
      <c r="W31" s="460" t="s">
        <v>178</v>
      </c>
      <c r="X31" s="461"/>
      <c r="Y31" s="460" t="s">
        <v>200</v>
      </c>
      <c r="Z31" s="461"/>
      <c r="AA31" s="460" t="s">
        <v>201</v>
      </c>
      <c r="AB31" s="461"/>
      <c r="AC31" s="448" t="s">
        <v>177</v>
      </c>
      <c r="AD31" s="448" t="s">
        <v>178</v>
      </c>
      <c r="AE31" s="448" t="s">
        <v>200</v>
      </c>
      <c r="AF31" s="448" t="s">
        <v>201</v>
      </c>
    </row>
    <row r="32" spans="1:32" ht="18" customHeight="1">
      <c r="A32" s="523"/>
      <c r="B32" s="541"/>
      <c r="C32" s="558"/>
      <c r="D32" s="558"/>
      <c r="E32" s="558"/>
      <c r="F32" s="558"/>
      <c r="G32" s="558"/>
      <c r="H32" s="558"/>
      <c r="I32" s="558"/>
      <c r="J32" s="558"/>
      <c r="K32" s="558"/>
      <c r="L32" s="542"/>
      <c r="M32" s="462"/>
      <c r="N32" s="463"/>
      <c r="O32" s="462"/>
      <c r="P32" s="463"/>
      <c r="Q32" s="462"/>
      <c r="R32" s="463"/>
      <c r="S32" s="462"/>
      <c r="T32" s="463"/>
      <c r="U32" s="462"/>
      <c r="V32" s="463"/>
      <c r="W32" s="462"/>
      <c r="X32" s="463"/>
      <c r="Y32" s="462"/>
      <c r="Z32" s="463"/>
      <c r="AA32" s="462"/>
      <c r="AB32" s="463"/>
      <c r="AC32" s="449"/>
      <c r="AD32" s="449"/>
      <c r="AE32" s="449"/>
      <c r="AF32" s="449"/>
    </row>
    <row r="33" spans="1:32" ht="12" customHeight="1">
      <c r="A33" s="63">
        <v>1</v>
      </c>
      <c r="B33" s="524">
        <v>2</v>
      </c>
      <c r="C33" s="524"/>
      <c r="D33" s="524"/>
      <c r="E33" s="524"/>
      <c r="F33" s="524"/>
      <c r="G33" s="524"/>
      <c r="H33" s="524"/>
      <c r="I33" s="524"/>
      <c r="J33" s="524"/>
      <c r="K33" s="524"/>
      <c r="L33" s="524"/>
      <c r="M33" s="458">
        <v>3</v>
      </c>
      <c r="N33" s="459"/>
      <c r="O33" s="458">
        <v>4</v>
      </c>
      <c r="P33" s="459"/>
      <c r="Q33" s="458">
        <v>5</v>
      </c>
      <c r="R33" s="459"/>
      <c r="S33" s="458">
        <v>9</v>
      </c>
      <c r="T33" s="459"/>
      <c r="U33" s="458">
        <v>7</v>
      </c>
      <c r="V33" s="459"/>
      <c r="W33" s="458">
        <v>8</v>
      </c>
      <c r="X33" s="459"/>
      <c r="Y33" s="458">
        <v>9</v>
      </c>
      <c r="Z33" s="459"/>
      <c r="AA33" s="458">
        <v>10</v>
      </c>
      <c r="AB33" s="459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71">
        <f>-M340</f>
        <v>0</v>
      </c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56"/>
      <c r="N34" s="457"/>
      <c r="O34" s="456"/>
      <c r="P34" s="457"/>
      <c r="Q34" s="454">
        <f t="shared" ref="Q34:Q39" si="1">O34-M34</f>
        <v>0</v>
      </c>
      <c r="R34" s="455"/>
      <c r="S34" s="450"/>
      <c r="T34" s="451"/>
      <c r="U34" s="456"/>
      <c r="V34" s="457"/>
      <c r="W34" s="456"/>
      <c r="X34" s="457"/>
      <c r="Y34" s="454">
        <f t="shared" ref="Y34:Y39" si="2">W34-U34</f>
        <v>0</v>
      </c>
      <c r="Z34" s="455"/>
      <c r="AA34" s="450"/>
      <c r="AB34" s="451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71"/>
      <c r="C35" s="471"/>
      <c r="D35" s="471"/>
      <c r="E35" s="471"/>
      <c r="F35" s="471"/>
      <c r="G35" s="471"/>
      <c r="H35" s="471"/>
      <c r="I35" s="471"/>
      <c r="J35" s="471"/>
      <c r="K35" s="471"/>
      <c r="L35" s="471"/>
      <c r="M35" s="456"/>
      <c r="N35" s="457"/>
      <c r="O35" s="456"/>
      <c r="P35" s="457"/>
      <c r="Q35" s="454">
        <f t="shared" si="1"/>
        <v>0</v>
      </c>
      <c r="R35" s="455"/>
      <c r="S35" s="450"/>
      <c r="T35" s="451"/>
      <c r="U35" s="456"/>
      <c r="V35" s="457"/>
      <c r="W35" s="456"/>
      <c r="X35" s="457"/>
      <c r="Y35" s="454">
        <f t="shared" si="2"/>
        <v>0</v>
      </c>
      <c r="Z35" s="455"/>
      <c r="AA35" s="450"/>
      <c r="AB35" s="451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71"/>
      <c r="C36" s="471"/>
      <c r="D36" s="471"/>
      <c r="E36" s="471"/>
      <c r="F36" s="471"/>
      <c r="G36" s="471"/>
      <c r="H36" s="471"/>
      <c r="I36" s="471"/>
      <c r="J36" s="471"/>
      <c r="K36" s="471"/>
      <c r="L36" s="471"/>
      <c r="M36" s="456"/>
      <c r="N36" s="457"/>
      <c r="O36" s="456"/>
      <c r="P36" s="457"/>
      <c r="Q36" s="454">
        <f t="shared" si="1"/>
        <v>0</v>
      </c>
      <c r="R36" s="455"/>
      <c r="S36" s="450"/>
      <c r="T36" s="451"/>
      <c r="U36" s="456"/>
      <c r="V36" s="457"/>
      <c r="W36" s="456"/>
      <c r="X36" s="457"/>
      <c r="Y36" s="454">
        <f t="shared" si="2"/>
        <v>0</v>
      </c>
      <c r="Z36" s="455"/>
      <c r="AA36" s="450"/>
      <c r="AB36" s="451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71"/>
      <c r="C37" s="471"/>
      <c r="D37" s="471"/>
      <c r="E37" s="471"/>
      <c r="F37" s="471"/>
      <c r="G37" s="471"/>
      <c r="H37" s="471"/>
      <c r="I37" s="471"/>
      <c r="J37" s="471"/>
      <c r="K37" s="471"/>
      <c r="L37" s="471"/>
      <c r="M37" s="456"/>
      <c r="N37" s="457"/>
      <c r="O37" s="456"/>
      <c r="P37" s="457"/>
      <c r="Q37" s="454">
        <f t="shared" si="1"/>
        <v>0</v>
      </c>
      <c r="R37" s="455"/>
      <c r="S37" s="450"/>
      <c r="T37" s="451"/>
      <c r="U37" s="456"/>
      <c r="V37" s="457"/>
      <c r="W37" s="456"/>
      <c r="X37" s="457"/>
      <c r="Y37" s="454">
        <f t="shared" si="2"/>
        <v>0</v>
      </c>
      <c r="Z37" s="455"/>
      <c r="AA37" s="450"/>
      <c r="AB37" s="451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71"/>
      <c r="C38" s="471"/>
      <c r="D38" s="471"/>
      <c r="E38" s="471"/>
      <c r="F38" s="471"/>
      <c r="G38" s="471"/>
      <c r="H38" s="471"/>
      <c r="I38" s="471"/>
      <c r="J38" s="471"/>
      <c r="K38" s="471"/>
      <c r="L38" s="471"/>
      <c r="M38" s="456"/>
      <c r="N38" s="457"/>
      <c r="O38" s="456"/>
      <c r="P38" s="457"/>
      <c r="Q38" s="454">
        <f t="shared" si="1"/>
        <v>0</v>
      </c>
      <c r="R38" s="455"/>
      <c r="S38" s="450"/>
      <c r="T38" s="451"/>
      <c r="U38" s="456"/>
      <c r="V38" s="457"/>
      <c r="W38" s="456"/>
      <c r="X38" s="457"/>
      <c r="Y38" s="454">
        <f t="shared" si="2"/>
        <v>0</v>
      </c>
      <c r="Z38" s="455"/>
      <c r="AA38" s="450"/>
      <c r="AB38" s="451"/>
      <c r="AC38" s="125"/>
      <c r="AD38" s="125"/>
      <c r="AE38" s="126">
        <f>AD38-AC38</f>
        <v>0</v>
      </c>
      <c r="AF38" s="131"/>
    </row>
    <row r="39" spans="1:32" ht="21" customHeight="1">
      <c r="A39" s="511" t="s">
        <v>51</v>
      </c>
      <c r="B39" s="512"/>
      <c r="C39" s="512"/>
      <c r="D39" s="512"/>
      <c r="E39" s="512"/>
      <c r="F39" s="512"/>
      <c r="G39" s="512"/>
      <c r="H39" s="512"/>
      <c r="I39" s="512"/>
      <c r="J39" s="512"/>
      <c r="K39" s="512"/>
      <c r="L39" s="513"/>
      <c r="M39" s="454">
        <f>SUM(M34:M38)</f>
        <v>0</v>
      </c>
      <c r="N39" s="455"/>
      <c r="O39" s="454">
        <f>SUM(O34:O38)</f>
        <v>0</v>
      </c>
      <c r="P39" s="455"/>
      <c r="Q39" s="454">
        <f t="shared" si="1"/>
        <v>0</v>
      </c>
      <c r="R39" s="455"/>
      <c r="S39" s="450"/>
      <c r="T39" s="451"/>
      <c r="U39" s="454">
        <f>SUM(U34:U38)</f>
        <v>0</v>
      </c>
      <c r="V39" s="455"/>
      <c r="W39" s="454">
        <f>SUM(W34:W38)</f>
        <v>0</v>
      </c>
      <c r="X39" s="455"/>
      <c r="Y39" s="454">
        <f t="shared" si="2"/>
        <v>0</v>
      </c>
      <c r="Z39" s="455"/>
      <c r="AA39" s="450"/>
      <c r="AB39" s="451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11" t="s">
        <v>52</v>
      </c>
      <c r="B40" s="512"/>
      <c r="C40" s="512"/>
      <c r="D40" s="512"/>
      <c r="E40" s="512"/>
      <c r="F40" s="512"/>
      <c r="G40" s="512"/>
      <c r="H40" s="512"/>
      <c r="I40" s="512"/>
      <c r="J40" s="512"/>
      <c r="K40" s="512"/>
      <c r="L40" s="513"/>
      <c r="M40" s="450"/>
      <c r="N40" s="451"/>
      <c r="O40" s="450"/>
      <c r="P40" s="451"/>
      <c r="Q40" s="450"/>
      <c r="R40" s="451"/>
      <c r="S40" s="452"/>
      <c r="T40" s="453"/>
      <c r="U40" s="450"/>
      <c r="V40" s="451"/>
      <c r="W40" s="450"/>
      <c r="X40" s="451"/>
      <c r="Y40" s="450"/>
      <c r="Z40" s="451"/>
      <c r="AA40" s="452"/>
      <c r="AB40" s="453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21" t="s">
        <v>47</v>
      </c>
      <c r="B42" s="525" t="s">
        <v>181</v>
      </c>
      <c r="C42" s="526"/>
      <c r="D42" s="526"/>
      <c r="E42" s="526"/>
      <c r="F42" s="526"/>
      <c r="G42" s="526"/>
      <c r="H42" s="526"/>
      <c r="I42" s="526"/>
      <c r="J42" s="526"/>
      <c r="K42" s="526"/>
      <c r="L42" s="527"/>
      <c r="M42" s="445" t="s">
        <v>290</v>
      </c>
      <c r="N42" s="446"/>
      <c r="O42" s="446"/>
      <c r="P42" s="446"/>
      <c r="Q42" s="446"/>
      <c r="R42" s="446"/>
      <c r="S42" s="446"/>
      <c r="T42" s="447"/>
      <c r="U42" s="445" t="s">
        <v>96</v>
      </c>
      <c r="V42" s="446"/>
      <c r="W42" s="446"/>
      <c r="X42" s="446"/>
      <c r="Y42" s="446"/>
      <c r="Z42" s="446"/>
      <c r="AA42" s="446"/>
      <c r="AB42" s="447"/>
      <c r="AC42" s="445" t="s">
        <v>291</v>
      </c>
      <c r="AD42" s="446"/>
      <c r="AE42" s="446"/>
      <c r="AF42" s="447"/>
    </row>
    <row r="43" spans="1:32" ht="15.75" customHeight="1">
      <c r="A43" s="522"/>
      <c r="B43" s="528"/>
      <c r="C43" s="529"/>
      <c r="D43" s="529"/>
      <c r="E43" s="529"/>
      <c r="F43" s="529"/>
      <c r="G43" s="529"/>
      <c r="H43" s="529"/>
      <c r="I43" s="529"/>
      <c r="J43" s="529"/>
      <c r="K43" s="529"/>
      <c r="L43" s="530"/>
      <c r="M43" s="460" t="s">
        <v>177</v>
      </c>
      <c r="N43" s="461"/>
      <c r="O43" s="460" t="s">
        <v>178</v>
      </c>
      <c r="P43" s="461"/>
      <c r="Q43" s="460" t="s">
        <v>200</v>
      </c>
      <c r="R43" s="461"/>
      <c r="S43" s="460" t="s">
        <v>201</v>
      </c>
      <c r="T43" s="461"/>
      <c r="U43" s="460" t="s">
        <v>177</v>
      </c>
      <c r="V43" s="461"/>
      <c r="W43" s="460" t="s">
        <v>178</v>
      </c>
      <c r="X43" s="461"/>
      <c r="Y43" s="460" t="s">
        <v>200</v>
      </c>
      <c r="Z43" s="461"/>
      <c r="AA43" s="460" t="s">
        <v>201</v>
      </c>
      <c r="AB43" s="461"/>
      <c r="AC43" s="448" t="s">
        <v>177</v>
      </c>
      <c r="AD43" s="448" t="s">
        <v>178</v>
      </c>
      <c r="AE43" s="448" t="s">
        <v>200</v>
      </c>
      <c r="AF43" s="448" t="s">
        <v>201</v>
      </c>
    </row>
    <row r="44" spans="1:32" ht="25.5" customHeight="1">
      <c r="A44" s="522"/>
      <c r="B44" s="528"/>
      <c r="C44" s="529"/>
      <c r="D44" s="529"/>
      <c r="E44" s="529"/>
      <c r="F44" s="529"/>
      <c r="G44" s="529"/>
      <c r="H44" s="529"/>
      <c r="I44" s="529"/>
      <c r="J44" s="529"/>
      <c r="K44" s="529"/>
      <c r="L44" s="530"/>
      <c r="M44" s="462"/>
      <c r="N44" s="463"/>
      <c r="O44" s="462"/>
      <c r="P44" s="463"/>
      <c r="Q44" s="462"/>
      <c r="R44" s="463"/>
      <c r="S44" s="462"/>
      <c r="T44" s="463"/>
      <c r="U44" s="462"/>
      <c r="V44" s="463"/>
      <c r="W44" s="462"/>
      <c r="X44" s="463"/>
      <c r="Y44" s="462"/>
      <c r="Z44" s="463"/>
      <c r="AA44" s="462"/>
      <c r="AB44" s="463"/>
      <c r="AC44" s="449"/>
      <c r="AD44" s="449"/>
      <c r="AE44" s="449"/>
      <c r="AF44" s="449"/>
    </row>
    <row r="45" spans="1:32" ht="12" customHeight="1">
      <c r="A45" s="63">
        <v>1</v>
      </c>
      <c r="B45" s="524">
        <v>2</v>
      </c>
      <c r="C45" s="524"/>
      <c r="D45" s="524"/>
      <c r="E45" s="524"/>
      <c r="F45" s="524"/>
      <c r="G45" s="524"/>
      <c r="H45" s="524"/>
      <c r="I45" s="524"/>
      <c r="J45" s="524"/>
      <c r="K45" s="524"/>
      <c r="L45" s="524"/>
      <c r="M45" s="458">
        <v>15</v>
      </c>
      <c r="N45" s="459"/>
      <c r="O45" s="458">
        <v>16</v>
      </c>
      <c r="P45" s="459"/>
      <c r="Q45" s="458">
        <v>17</v>
      </c>
      <c r="R45" s="459"/>
      <c r="S45" s="458">
        <v>18</v>
      </c>
      <c r="T45" s="459"/>
      <c r="U45" s="458">
        <v>19</v>
      </c>
      <c r="V45" s="459"/>
      <c r="W45" s="458">
        <v>20</v>
      </c>
      <c r="X45" s="459"/>
      <c r="Y45" s="458">
        <v>21</v>
      </c>
      <c r="Z45" s="459"/>
      <c r="AA45" s="458">
        <v>22</v>
      </c>
      <c r="AB45" s="459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71" t="s">
        <v>532</v>
      </c>
      <c r="C46" s="471"/>
      <c r="D46" s="471"/>
      <c r="E46" s="471"/>
      <c r="F46" s="471"/>
      <c r="G46" s="471"/>
      <c r="H46" s="471"/>
      <c r="I46" s="471"/>
      <c r="J46" s="471"/>
      <c r="K46" s="471"/>
      <c r="L46" s="471"/>
      <c r="M46" s="456">
        <v>0</v>
      </c>
      <c r="N46" s="457"/>
      <c r="O46" s="456"/>
      <c r="P46" s="457"/>
      <c r="Q46" s="454">
        <f t="shared" ref="Q46:Q51" si="3">O46-M46</f>
        <v>0</v>
      </c>
      <c r="R46" s="455"/>
      <c r="S46" s="450"/>
      <c r="T46" s="451"/>
      <c r="U46" s="456"/>
      <c r="V46" s="457"/>
      <c r="W46" s="456">
        <v>0</v>
      </c>
      <c r="X46" s="457"/>
      <c r="Y46" s="454">
        <f t="shared" ref="Y46:Y51" si="4">W46-U46</f>
        <v>0</v>
      </c>
      <c r="Z46" s="455"/>
      <c r="AA46" s="450"/>
      <c r="AB46" s="451"/>
      <c r="AC46" s="126">
        <v>4</v>
      </c>
      <c r="AD46" s="126">
        <v>15</v>
      </c>
      <c r="AE46" s="126">
        <f>AD46-AC46</f>
        <v>11</v>
      </c>
      <c r="AF46" s="131"/>
    </row>
    <row r="47" spans="1:32" ht="15" customHeight="1">
      <c r="A47" s="71"/>
      <c r="B47" s="471"/>
      <c r="C47" s="471"/>
      <c r="D47" s="471"/>
      <c r="E47" s="471"/>
      <c r="F47" s="471"/>
      <c r="G47" s="471"/>
      <c r="H47" s="471"/>
      <c r="I47" s="471"/>
      <c r="J47" s="471"/>
      <c r="K47" s="471"/>
      <c r="L47" s="471"/>
      <c r="M47" s="456"/>
      <c r="N47" s="457"/>
      <c r="O47" s="456"/>
      <c r="P47" s="457"/>
      <c r="Q47" s="454">
        <f t="shared" si="3"/>
        <v>0</v>
      </c>
      <c r="R47" s="455"/>
      <c r="S47" s="450"/>
      <c r="T47" s="451"/>
      <c r="U47" s="456"/>
      <c r="V47" s="457"/>
      <c r="W47" s="456"/>
      <c r="X47" s="457"/>
      <c r="Y47" s="454">
        <f t="shared" si="4"/>
        <v>0</v>
      </c>
      <c r="Z47" s="455"/>
      <c r="AA47" s="450"/>
      <c r="AB47" s="451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71"/>
      <c r="C48" s="471"/>
      <c r="D48" s="471"/>
      <c r="E48" s="471"/>
      <c r="F48" s="471"/>
      <c r="G48" s="471"/>
      <c r="H48" s="471"/>
      <c r="I48" s="471"/>
      <c r="J48" s="471"/>
      <c r="K48" s="471"/>
      <c r="L48" s="471"/>
      <c r="M48" s="456"/>
      <c r="N48" s="457"/>
      <c r="O48" s="456"/>
      <c r="P48" s="457"/>
      <c r="Q48" s="454">
        <f t="shared" si="3"/>
        <v>0</v>
      </c>
      <c r="R48" s="455"/>
      <c r="S48" s="450"/>
      <c r="T48" s="451"/>
      <c r="U48" s="456"/>
      <c r="V48" s="457"/>
      <c r="W48" s="456"/>
      <c r="X48" s="457"/>
      <c r="Y48" s="454">
        <f t="shared" si="4"/>
        <v>0</v>
      </c>
      <c r="Z48" s="455"/>
      <c r="AA48" s="450"/>
      <c r="AB48" s="451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71"/>
      <c r="C49" s="471"/>
      <c r="D49" s="471"/>
      <c r="E49" s="471"/>
      <c r="F49" s="471"/>
      <c r="G49" s="471"/>
      <c r="H49" s="471"/>
      <c r="I49" s="471"/>
      <c r="J49" s="471"/>
      <c r="K49" s="471"/>
      <c r="L49" s="471"/>
      <c r="M49" s="456"/>
      <c r="N49" s="457"/>
      <c r="O49" s="456"/>
      <c r="P49" s="457"/>
      <c r="Q49" s="454">
        <f t="shared" si="3"/>
        <v>0</v>
      </c>
      <c r="R49" s="455"/>
      <c r="S49" s="450"/>
      <c r="T49" s="451"/>
      <c r="U49" s="456"/>
      <c r="V49" s="457"/>
      <c r="W49" s="456"/>
      <c r="X49" s="457"/>
      <c r="Y49" s="454">
        <f t="shared" si="4"/>
        <v>0</v>
      </c>
      <c r="Z49" s="455"/>
      <c r="AA49" s="450"/>
      <c r="AB49" s="451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71"/>
      <c r="C50" s="471"/>
      <c r="D50" s="471"/>
      <c r="E50" s="471"/>
      <c r="F50" s="471"/>
      <c r="G50" s="471"/>
      <c r="H50" s="471"/>
      <c r="I50" s="471"/>
      <c r="J50" s="471"/>
      <c r="K50" s="471"/>
      <c r="L50" s="471"/>
      <c r="M50" s="456"/>
      <c r="N50" s="457"/>
      <c r="O50" s="456"/>
      <c r="P50" s="457"/>
      <c r="Q50" s="454">
        <f t="shared" si="3"/>
        <v>0</v>
      </c>
      <c r="R50" s="455"/>
      <c r="S50" s="450"/>
      <c r="T50" s="451"/>
      <c r="U50" s="456"/>
      <c r="V50" s="457"/>
      <c r="W50" s="456"/>
      <c r="X50" s="457"/>
      <c r="Y50" s="454">
        <f t="shared" si="4"/>
        <v>0</v>
      </c>
      <c r="Z50" s="455"/>
      <c r="AA50" s="450"/>
      <c r="AB50" s="451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11" t="s">
        <v>51</v>
      </c>
      <c r="B51" s="512"/>
      <c r="C51" s="512"/>
      <c r="D51" s="512"/>
      <c r="E51" s="512"/>
      <c r="F51" s="512"/>
      <c r="G51" s="512"/>
      <c r="H51" s="512"/>
      <c r="I51" s="512"/>
      <c r="J51" s="512"/>
      <c r="K51" s="512"/>
      <c r="L51" s="513"/>
      <c r="M51" s="454">
        <f>SUM(M46:M50)</f>
        <v>0</v>
      </c>
      <c r="N51" s="455"/>
      <c r="O51" s="454">
        <f>SUM(O46:O50)</f>
        <v>0</v>
      </c>
      <c r="P51" s="455"/>
      <c r="Q51" s="454">
        <f t="shared" si="3"/>
        <v>0</v>
      </c>
      <c r="R51" s="455"/>
      <c r="S51" s="450"/>
      <c r="T51" s="451"/>
      <c r="U51" s="454">
        <f>SUM(U46:U50)</f>
        <v>0</v>
      </c>
      <c r="V51" s="455"/>
      <c r="W51" s="454">
        <f>SUM(W46:W50)</f>
        <v>0</v>
      </c>
      <c r="X51" s="455"/>
      <c r="Y51" s="454">
        <f t="shared" si="4"/>
        <v>0</v>
      </c>
      <c r="Z51" s="455"/>
      <c r="AA51" s="450"/>
      <c r="AB51" s="451"/>
      <c r="AC51" s="126">
        <f>SUM(AC46:AC50)</f>
        <v>4</v>
      </c>
      <c r="AD51" s="126">
        <f>SUM(AD46:AD50)</f>
        <v>15</v>
      </c>
      <c r="AE51" s="126">
        <f>SUM(AE46:AE50)</f>
        <v>11</v>
      </c>
      <c r="AF51" s="131"/>
    </row>
    <row r="52" spans="1:32" ht="15" customHeight="1">
      <c r="A52" s="511" t="s">
        <v>52</v>
      </c>
      <c r="B52" s="512"/>
      <c r="C52" s="512"/>
      <c r="D52" s="512"/>
      <c r="E52" s="512"/>
      <c r="F52" s="512"/>
      <c r="G52" s="512"/>
      <c r="H52" s="512"/>
      <c r="I52" s="512"/>
      <c r="J52" s="512"/>
      <c r="K52" s="512"/>
      <c r="L52" s="513"/>
      <c r="M52" s="450"/>
      <c r="N52" s="451"/>
      <c r="O52" s="450"/>
      <c r="P52" s="451"/>
      <c r="Q52" s="450"/>
      <c r="R52" s="451"/>
      <c r="S52" s="452"/>
      <c r="T52" s="453"/>
      <c r="U52" s="450"/>
      <c r="V52" s="451"/>
      <c r="W52" s="450"/>
      <c r="X52" s="451"/>
      <c r="Y52" s="450"/>
      <c r="Z52" s="451"/>
      <c r="AA52" s="452"/>
      <c r="AB52" s="453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475" t="s">
        <v>170</v>
      </c>
      <c r="AE55" s="475"/>
      <c r="AF55" s="475"/>
    </row>
    <row r="56" spans="1:32" s="57" customFormat="1" ht="17.25" customHeight="1">
      <c r="A56" s="531" t="s">
        <v>153</v>
      </c>
      <c r="B56" s="434" t="s">
        <v>242</v>
      </c>
      <c r="C56" s="359"/>
      <c r="D56" s="418" t="s">
        <v>245</v>
      </c>
      <c r="E56" s="418"/>
      <c r="F56" s="418" t="s">
        <v>154</v>
      </c>
      <c r="G56" s="418"/>
      <c r="H56" s="418" t="s">
        <v>497</v>
      </c>
      <c r="I56" s="418"/>
      <c r="J56" s="418" t="s">
        <v>499</v>
      </c>
      <c r="K56" s="418"/>
      <c r="L56" s="560" t="s">
        <v>498</v>
      </c>
      <c r="M56" s="560"/>
      <c r="N56" s="560"/>
      <c r="O56" s="560"/>
      <c r="P56" s="560"/>
      <c r="Q56" s="560"/>
      <c r="R56" s="560"/>
      <c r="S56" s="560"/>
      <c r="T56" s="560"/>
      <c r="U56" s="560"/>
      <c r="V56" s="341" t="s">
        <v>243</v>
      </c>
      <c r="W56" s="341"/>
      <c r="X56" s="341"/>
      <c r="Y56" s="341"/>
      <c r="Z56" s="341"/>
      <c r="AA56" s="434" t="s">
        <v>244</v>
      </c>
      <c r="AB56" s="435"/>
      <c r="AC56" s="435"/>
      <c r="AD56" s="435"/>
      <c r="AE56" s="435"/>
      <c r="AF56" s="359"/>
    </row>
    <row r="57" spans="1:32" s="57" customFormat="1" ht="24.75" customHeight="1">
      <c r="A57" s="531"/>
      <c r="B57" s="472"/>
      <c r="C57" s="474"/>
      <c r="D57" s="418"/>
      <c r="E57" s="418"/>
      <c r="F57" s="418"/>
      <c r="G57" s="418"/>
      <c r="H57" s="418"/>
      <c r="I57" s="418"/>
      <c r="J57" s="418"/>
      <c r="K57" s="418"/>
      <c r="L57" s="418" t="s">
        <v>218</v>
      </c>
      <c r="M57" s="418"/>
      <c r="N57" s="341" t="s">
        <v>481</v>
      </c>
      <c r="O57" s="341"/>
      <c r="P57" s="418" t="s">
        <v>223</v>
      </c>
      <c r="Q57" s="418"/>
      <c r="R57" s="418"/>
      <c r="S57" s="418"/>
      <c r="T57" s="418"/>
      <c r="U57" s="418"/>
      <c r="V57" s="341"/>
      <c r="W57" s="341"/>
      <c r="X57" s="341"/>
      <c r="Y57" s="341"/>
      <c r="Z57" s="341"/>
      <c r="AA57" s="472"/>
      <c r="AB57" s="473"/>
      <c r="AC57" s="473"/>
      <c r="AD57" s="473"/>
      <c r="AE57" s="473"/>
      <c r="AF57" s="474"/>
    </row>
    <row r="58" spans="1:32" s="58" customFormat="1" ht="85.5" customHeight="1">
      <c r="A58" s="531"/>
      <c r="B58" s="436"/>
      <c r="C58" s="360"/>
      <c r="D58" s="418"/>
      <c r="E58" s="418"/>
      <c r="F58" s="418"/>
      <c r="G58" s="418"/>
      <c r="H58" s="418"/>
      <c r="I58" s="418"/>
      <c r="J58" s="418"/>
      <c r="K58" s="418"/>
      <c r="L58" s="418"/>
      <c r="M58" s="418"/>
      <c r="N58" s="341"/>
      <c r="O58" s="341"/>
      <c r="P58" s="418" t="s">
        <v>219</v>
      </c>
      <c r="Q58" s="418"/>
      <c r="R58" s="418" t="s">
        <v>220</v>
      </c>
      <c r="S58" s="418"/>
      <c r="T58" s="418" t="s">
        <v>221</v>
      </c>
      <c r="U58" s="418"/>
      <c r="V58" s="341"/>
      <c r="W58" s="341"/>
      <c r="X58" s="341"/>
      <c r="Y58" s="341"/>
      <c r="Z58" s="341"/>
      <c r="AA58" s="436"/>
      <c r="AB58" s="437"/>
      <c r="AC58" s="437"/>
      <c r="AD58" s="437"/>
      <c r="AE58" s="437"/>
      <c r="AF58" s="360"/>
    </row>
    <row r="59" spans="1:32" s="57" customFormat="1" ht="12" customHeight="1">
      <c r="A59" s="136">
        <v>1</v>
      </c>
      <c r="B59" s="440">
        <v>2</v>
      </c>
      <c r="C59" s="442"/>
      <c r="D59" s="418">
        <v>3</v>
      </c>
      <c r="E59" s="418"/>
      <c r="F59" s="418">
        <v>4</v>
      </c>
      <c r="G59" s="418"/>
      <c r="H59" s="418">
        <v>5</v>
      </c>
      <c r="I59" s="418"/>
      <c r="J59" s="418">
        <v>6</v>
      </c>
      <c r="K59" s="418"/>
      <c r="L59" s="440">
        <v>7</v>
      </c>
      <c r="M59" s="442"/>
      <c r="N59" s="440">
        <v>8</v>
      </c>
      <c r="O59" s="442"/>
      <c r="P59" s="418">
        <v>9</v>
      </c>
      <c r="Q59" s="418"/>
      <c r="R59" s="531">
        <v>10</v>
      </c>
      <c r="S59" s="531"/>
      <c r="T59" s="418">
        <v>11</v>
      </c>
      <c r="U59" s="418"/>
      <c r="V59" s="440">
        <v>12</v>
      </c>
      <c r="W59" s="441"/>
      <c r="X59" s="441"/>
      <c r="Y59" s="441"/>
      <c r="Z59" s="442"/>
      <c r="AA59" s="418">
        <v>13</v>
      </c>
      <c r="AB59" s="418"/>
      <c r="AC59" s="418"/>
      <c r="AD59" s="418"/>
      <c r="AE59" s="418"/>
      <c r="AF59" s="418"/>
    </row>
    <row r="60" spans="1:32" s="57" customFormat="1" ht="20.100000000000001" customHeight="1">
      <c r="A60" s="137"/>
      <c r="B60" s="504"/>
      <c r="C60" s="505"/>
      <c r="D60" s="506"/>
      <c r="E60" s="506"/>
      <c r="F60" s="470"/>
      <c r="G60" s="470"/>
      <c r="H60" s="470"/>
      <c r="I60" s="470"/>
      <c r="J60" s="470"/>
      <c r="K60" s="470"/>
      <c r="L60" s="470"/>
      <c r="M60" s="470"/>
      <c r="N60" s="454">
        <f>SUM(P60,R60,T60)</f>
        <v>0</v>
      </c>
      <c r="O60" s="455"/>
      <c r="P60" s="470"/>
      <c r="Q60" s="470"/>
      <c r="R60" s="470"/>
      <c r="S60" s="470"/>
      <c r="T60" s="470"/>
      <c r="U60" s="470"/>
      <c r="V60" s="514"/>
      <c r="W60" s="515"/>
      <c r="X60" s="515"/>
      <c r="Y60" s="515"/>
      <c r="Z60" s="516"/>
      <c r="AA60" s="468"/>
      <c r="AB60" s="468"/>
      <c r="AC60" s="468"/>
      <c r="AD60" s="468"/>
      <c r="AE60" s="468"/>
      <c r="AF60" s="468"/>
    </row>
    <row r="61" spans="1:32" s="57" customFormat="1" ht="20.100000000000001" customHeight="1">
      <c r="A61" s="137"/>
      <c r="B61" s="504"/>
      <c r="C61" s="505"/>
      <c r="D61" s="506"/>
      <c r="E61" s="506"/>
      <c r="F61" s="470"/>
      <c r="G61" s="470"/>
      <c r="H61" s="470"/>
      <c r="I61" s="470"/>
      <c r="J61" s="470"/>
      <c r="K61" s="470"/>
      <c r="L61" s="470"/>
      <c r="M61" s="470"/>
      <c r="N61" s="454">
        <f>SUM(P61,R61,T61)</f>
        <v>0</v>
      </c>
      <c r="O61" s="455"/>
      <c r="P61" s="470"/>
      <c r="Q61" s="470"/>
      <c r="R61" s="470"/>
      <c r="S61" s="470"/>
      <c r="T61" s="470"/>
      <c r="U61" s="470"/>
      <c r="V61" s="514"/>
      <c r="W61" s="515"/>
      <c r="X61" s="515"/>
      <c r="Y61" s="515"/>
      <c r="Z61" s="516"/>
      <c r="AA61" s="468"/>
      <c r="AB61" s="468"/>
      <c r="AC61" s="468"/>
      <c r="AD61" s="468"/>
      <c r="AE61" s="468"/>
      <c r="AF61" s="468"/>
    </row>
    <row r="62" spans="1:32" s="57" customFormat="1" ht="20.100000000000001" customHeight="1">
      <c r="A62" s="137"/>
      <c r="B62" s="504"/>
      <c r="C62" s="505"/>
      <c r="D62" s="506"/>
      <c r="E62" s="506"/>
      <c r="F62" s="470"/>
      <c r="G62" s="470"/>
      <c r="H62" s="470"/>
      <c r="I62" s="470"/>
      <c r="J62" s="470"/>
      <c r="K62" s="470"/>
      <c r="L62" s="470"/>
      <c r="M62" s="470"/>
      <c r="N62" s="454">
        <f>SUM(P62,R62,T62)</f>
        <v>0</v>
      </c>
      <c r="O62" s="455"/>
      <c r="P62" s="470"/>
      <c r="Q62" s="470"/>
      <c r="R62" s="470"/>
      <c r="S62" s="470"/>
      <c r="T62" s="470"/>
      <c r="U62" s="470"/>
      <c r="V62" s="514"/>
      <c r="W62" s="515"/>
      <c r="X62" s="515"/>
      <c r="Y62" s="515"/>
      <c r="Z62" s="516"/>
      <c r="AA62" s="468"/>
      <c r="AB62" s="468"/>
      <c r="AC62" s="468"/>
      <c r="AD62" s="468"/>
      <c r="AE62" s="468"/>
      <c r="AF62" s="468"/>
    </row>
    <row r="63" spans="1:32" s="57" customFormat="1" ht="20.100000000000001" customHeight="1">
      <c r="A63" s="137"/>
      <c r="B63" s="504"/>
      <c r="C63" s="505"/>
      <c r="D63" s="506"/>
      <c r="E63" s="506"/>
      <c r="F63" s="470"/>
      <c r="G63" s="470"/>
      <c r="H63" s="470"/>
      <c r="I63" s="470"/>
      <c r="J63" s="470"/>
      <c r="K63" s="470"/>
      <c r="L63" s="470"/>
      <c r="M63" s="470"/>
      <c r="N63" s="454">
        <f>SUM(P63,R63,T63)</f>
        <v>0</v>
      </c>
      <c r="O63" s="455"/>
      <c r="P63" s="470"/>
      <c r="Q63" s="470"/>
      <c r="R63" s="470"/>
      <c r="S63" s="470"/>
      <c r="T63" s="470"/>
      <c r="U63" s="470"/>
      <c r="V63" s="514"/>
      <c r="W63" s="515"/>
      <c r="X63" s="515"/>
      <c r="Y63" s="515"/>
      <c r="Z63" s="516"/>
      <c r="AA63" s="468"/>
      <c r="AB63" s="468"/>
      <c r="AC63" s="468"/>
      <c r="AD63" s="468"/>
      <c r="AE63" s="468"/>
      <c r="AF63" s="468"/>
    </row>
    <row r="64" spans="1:32" s="57" customFormat="1" ht="20.100000000000001" customHeight="1">
      <c r="A64" s="137"/>
      <c r="B64" s="504"/>
      <c r="C64" s="505"/>
      <c r="D64" s="506"/>
      <c r="E64" s="506"/>
      <c r="F64" s="470"/>
      <c r="G64" s="470"/>
      <c r="H64" s="470"/>
      <c r="I64" s="470"/>
      <c r="J64" s="470"/>
      <c r="K64" s="470"/>
      <c r="L64" s="470"/>
      <c r="M64" s="470"/>
      <c r="N64" s="454">
        <f>SUM(P64,R64,T64)</f>
        <v>0</v>
      </c>
      <c r="O64" s="455"/>
      <c r="P64" s="470"/>
      <c r="Q64" s="470"/>
      <c r="R64" s="470"/>
      <c r="S64" s="470"/>
      <c r="T64" s="470"/>
      <c r="U64" s="470"/>
      <c r="V64" s="514"/>
      <c r="W64" s="515"/>
      <c r="X64" s="515"/>
      <c r="Y64" s="515"/>
      <c r="Z64" s="516"/>
      <c r="AA64" s="468"/>
      <c r="AB64" s="468"/>
      <c r="AC64" s="468"/>
      <c r="AD64" s="468"/>
      <c r="AE64" s="468"/>
      <c r="AF64" s="468"/>
    </row>
    <row r="65" spans="1:32" s="57" customFormat="1" ht="21" customHeight="1">
      <c r="A65" s="508" t="s">
        <v>51</v>
      </c>
      <c r="B65" s="509"/>
      <c r="C65" s="509"/>
      <c r="D65" s="509"/>
      <c r="E65" s="510"/>
      <c r="F65" s="507">
        <f>SUM(F60:G64)</f>
        <v>0</v>
      </c>
      <c r="G65" s="507"/>
      <c r="H65" s="507">
        <f>SUM(H60:I64)</f>
        <v>0</v>
      </c>
      <c r="I65" s="507"/>
      <c r="J65" s="507">
        <f>SUM(J60:K64)</f>
        <v>0</v>
      </c>
      <c r="K65" s="507"/>
      <c r="L65" s="507">
        <f>SUM(L60:M64)</f>
        <v>0</v>
      </c>
      <c r="M65" s="507"/>
      <c r="N65" s="507">
        <f>SUM(N60:O64)</f>
        <v>0</v>
      </c>
      <c r="O65" s="507"/>
      <c r="P65" s="507">
        <f>SUM(P60:Q64)</f>
        <v>0</v>
      </c>
      <c r="Q65" s="507"/>
      <c r="R65" s="507">
        <f>SUM(R60:S64)</f>
        <v>0</v>
      </c>
      <c r="S65" s="507"/>
      <c r="T65" s="507">
        <f>SUM(T60:U64)</f>
        <v>0</v>
      </c>
      <c r="U65" s="507"/>
      <c r="V65" s="514"/>
      <c r="W65" s="515"/>
      <c r="X65" s="515"/>
      <c r="Y65" s="515"/>
      <c r="Z65" s="516"/>
      <c r="AA65" s="468"/>
      <c r="AB65" s="468"/>
      <c r="AC65" s="468"/>
      <c r="AD65" s="468"/>
      <c r="AE65" s="468"/>
      <c r="AF65" s="468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469" t="s">
        <v>300</v>
      </c>
      <c r="C67" s="469"/>
      <c r="D67" s="469"/>
      <c r="E67" s="469"/>
      <c r="F67" s="469"/>
      <c r="G67" s="469"/>
      <c r="H67" s="469"/>
      <c r="I67" s="469"/>
      <c r="J67" s="469"/>
      <c r="K67" s="469"/>
      <c r="L67" s="469"/>
      <c r="M67" s="469"/>
      <c r="N67" s="469"/>
      <c r="O67" s="469"/>
      <c r="P67" s="469"/>
      <c r="Q67" s="469"/>
      <c r="R67" s="469"/>
      <c r="S67" s="469"/>
      <c r="T67" s="469"/>
      <c r="U67" s="469"/>
      <c r="V67" s="469"/>
      <c r="W67" s="469"/>
      <c r="X67" s="469"/>
      <c r="Y67" s="469"/>
      <c r="Z67" s="469"/>
      <c r="AA67" s="469"/>
      <c r="AB67" s="469"/>
      <c r="AC67" s="469"/>
      <c r="AD67" s="469"/>
      <c r="AE67" s="469"/>
      <c r="AF67" s="123"/>
    </row>
    <row r="68" spans="1:32" s="57" customFormat="1" ht="24.95" customHeight="1">
      <c r="A68" s="492" t="s">
        <v>47</v>
      </c>
      <c r="B68" s="343" t="s">
        <v>205</v>
      </c>
      <c r="C68" s="343"/>
      <c r="D68" s="343"/>
      <c r="E68" s="343"/>
      <c r="F68" s="343"/>
      <c r="G68" s="343"/>
      <c r="H68" s="343"/>
      <c r="I68" s="343"/>
      <c r="J68" s="343"/>
      <c r="K68" s="495" t="s">
        <v>272</v>
      </c>
      <c r="L68" s="495"/>
      <c r="M68" s="495"/>
      <c r="N68" s="496" t="s">
        <v>273</v>
      </c>
      <c r="O68" s="497"/>
      <c r="P68" s="498"/>
      <c r="Q68" s="490" t="s">
        <v>274</v>
      </c>
      <c r="R68" s="490"/>
      <c r="S68" s="490"/>
      <c r="T68" s="343" t="s">
        <v>275</v>
      </c>
      <c r="U68" s="343"/>
      <c r="V68" s="343"/>
      <c r="W68" s="473"/>
      <c r="X68" s="473"/>
      <c r="Y68" s="473"/>
      <c r="Z68" s="473"/>
      <c r="AA68" s="473"/>
      <c r="AB68" s="473"/>
      <c r="AC68" s="473"/>
      <c r="AD68" s="473"/>
      <c r="AE68" s="78"/>
      <c r="AF68" s="123"/>
    </row>
    <row r="69" spans="1:32" s="57" customFormat="1" ht="21.75" customHeight="1">
      <c r="A69" s="493"/>
      <c r="B69" s="343"/>
      <c r="C69" s="343"/>
      <c r="D69" s="343"/>
      <c r="E69" s="343"/>
      <c r="F69" s="343"/>
      <c r="G69" s="343"/>
      <c r="H69" s="343"/>
      <c r="I69" s="343"/>
      <c r="J69" s="343"/>
      <c r="K69" s="495"/>
      <c r="L69" s="495"/>
      <c r="M69" s="495"/>
      <c r="N69" s="499"/>
      <c r="O69" s="491"/>
      <c r="P69" s="500"/>
      <c r="Q69" s="490"/>
      <c r="R69" s="490"/>
      <c r="S69" s="490"/>
      <c r="T69" s="343"/>
      <c r="U69" s="343"/>
      <c r="V69" s="343"/>
      <c r="W69" s="491"/>
      <c r="X69" s="491"/>
      <c r="Y69" s="491"/>
      <c r="Z69" s="491"/>
      <c r="AA69" s="491"/>
      <c r="AB69" s="491"/>
      <c r="AC69" s="491"/>
      <c r="AD69" s="491"/>
      <c r="AE69" s="78"/>
      <c r="AF69" s="123"/>
    </row>
    <row r="70" spans="1:32" s="57" customFormat="1" ht="44.25" customHeight="1">
      <c r="A70" s="494"/>
      <c r="B70" s="343"/>
      <c r="C70" s="343"/>
      <c r="D70" s="343"/>
      <c r="E70" s="343"/>
      <c r="F70" s="343"/>
      <c r="G70" s="343"/>
      <c r="H70" s="343"/>
      <c r="I70" s="343"/>
      <c r="J70" s="343"/>
      <c r="K70" s="495"/>
      <c r="L70" s="495"/>
      <c r="M70" s="495"/>
      <c r="N70" s="501"/>
      <c r="O70" s="502"/>
      <c r="P70" s="503"/>
      <c r="Q70" s="490"/>
      <c r="R70" s="490"/>
      <c r="S70" s="490"/>
      <c r="T70" s="343"/>
      <c r="U70" s="343"/>
      <c r="V70" s="343"/>
      <c r="W70" s="491"/>
      <c r="X70" s="491"/>
      <c r="Y70" s="491"/>
      <c r="Z70" s="491"/>
      <c r="AA70" s="491"/>
      <c r="AB70" s="491"/>
      <c r="AC70" s="491"/>
      <c r="AD70" s="491"/>
      <c r="AE70" s="78"/>
      <c r="AF70" s="123"/>
    </row>
    <row r="71" spans="1:32" s="57" customFormat="1" ht="12.75" customHeight="1">
      <c r="A71" s="109">
        <v>1</v>
      </c>
      <c r="B71" s="488">
        <v>2</v>
      </c>
      <c r="C71" s="488"/>
      <c r="D71" s="488"/>
      <c r="E71" s="488"/>
      <c r="F71" s="488"/>
      <c r="G71" s="488"/>
      <c r="H71" s="488"/>
      <c r="I71" s="488"/>
      <c r="J71" s="488"/>
      <c r="K71" s="489">
        <v>3</v>
      </c>
      <c r="L71" s="489"/>
      <c r="M71" s="489"/>
      <c r="N71" s="489">
        <v>4</v>
      </c>
      <c r="O71" s="489"/>
      <c r="P71" s="489"/>
      <c r="Q71" s="489">
        <v>5</v>
      </c>
      <c r="R71" s="489"/>
      <c r="S71" s="489"/>
      <c r="T71" s="489">
        <v>6</v>
      </c>
      <c r="U71" s="489"/>
      <c r="V71" s="489"/>
      <c r="W71" s="487"/>
      <c r="X71" s="487"/>
      <c r="Y71" s="487"/>
      <c r="Z71" s="487"/>
      <c r="AA71" s="487"/>
      <c r="AB71" s="487"/>
      <c r="AC71" s="487"/>
      <c r="AD71" s="487"/>
      <c r="AE71" s="78"/>
      <c r="AF71" s="123"/>
    </row>
    <row r="72" spans="1:32" s="57" customFormat="1" ht="25.5" customHeight="1">
      <c r="A72" s="90"/>
      <c r="B72" s="390" t="s">
        <v>292</v>
      </c>
      <c r="C72" s="390"/>
      <c r="D72" s="390"/>
      <c r="E72" s="390"/>
      <c r="F72" s="390"/>
      <c r="G72" s="390"/>
      <c r="H72" s="390"/>
      <c r="I72" s="390"/>
      <c r="J72" s="390"/>
      <c r="K72" s="393">
        <v>0</v>
      </c>
      <c r="L72" s="393"/>
      <c r="M72" s="393"/>
      <c r="N72" s="393">
        <v>0</v>
      </c>
      <c r="O72" s="393"/>
      <c r="P72" s="393"/>
      <c r="Q72" s="393">
        <v>0</v>
      </c>
      <c r="R72" s="393"/>
      <c r="S72" s="393"/>
      <c r="T72" s="393">
        <v>0</v>
      </c>
      <c r="U72" s="393"/>
      <c r="V72" s="393"/>
      <c r="W72" s="478"/>
      <c r="X72" s="478"/>
      <c r="Y72" s="478"/>
      <c r="Z72" s="478"/>
      <c r="AA72" s="478"/>
      <c r="AB72" s="478"/>
      <c r="AC72" s="478"/>
      <c r="AD72" s="478"/>
      <c r="AE72" s="78"/>
      <c r="AF72" s="123"/>
    </row>
    <row r="73" spans="1:32" s="57" customFormat="1" ht="19.5" customHeight="1">
      <c r="A73" s="90"/>
      <c r="B73" s="483" t="s">
        <v>293</v>
      </c>
      <c r="C73" s="483"/>
      <c r="D73" s="483"/>
      <c r="E73" s="483"/>
      <c r="F73" s="483"/>
      <c r="G73" s="483"/>
      <c r="H73" s="483"/>
      <c r="I73" s="483"/>
      <c r="J73" s="483"/>
      <c r="K73" s="393">
        <v>0</v>
      </c>
      <c r="L73" s="393"/>
      <c r="M73" s="393"/>
      <c r="N73" s="393">
        <v>0</v>
      </c>
      <c r="O73" s="393"/>
      <c r="P73" s="393"/>
      <c r="Q73" s="393">
        <v>0</v>
      </c>
      <c r="R73" s="393"/>
      <c r="S73" s="393"/>
      <c r="T73" s="393">
        <v>0</v>
      </c>
      <c r="U73" s="393"/>
      <c r="V73" s="393"/>
      <c r="W73" s="478"/>
      <c r="X73" s="478"/>
      <c r="Y73" s="478"/>
      <c r="Z73" s="478"/>
      <c r="AA73" s="478"/>
      <c r="AB73" s="478"/>
      <c r="AC73" s="478"/>
      <c r="AD73" s="478"/>
      <c r="AE73" s="78"/>
      <c r="AF73" s="123"/>
    </row>
    <row r="74" spans="1:32" s="57" customFormat="1" ht="19.5" customHeight="1">
      <c r="A74" s="90"/>
      <c r="B74" s="483" t="s">
        <v>294</v>
      </c>
      <c r="C74" s="483"/>
      <c r="D74" s="483"/>
      <c r="E74" s="483"/>
      <c r="F74" s="483"/>
      <c r="G74" s="483"/>
      <c r="H74" s="483"/>
      <c r="I74" s="483"/>
      <c r="J74" s="483"/>
      <c r="K74" s="393"/>
      <c r="L74" s="393"/>
      <c r="M74" s="393"/>
      <c r="N74" s="393"/>
      <c r="O74" s="393"/>
      <c r="P74" s="393"/>
      <c r="Q74" s="393"/>
      <c r="R74" s="393"/>
      <c r="S74" s="393"/>
      <c r="T74" s="393"/>
      <c r="U74" s="393"/>
      <c r="V74" s="393"/>
      <c r="W74" s="478"/>
      <c r="X74" s="478"/>
      <c r="Y74" s="478"/>
      <c r="Z74" s="478"/>
      <c r="AA74" s="478"/>
      <c r="AB74" s="478"/>
      <c r="AC74" s="478"/>
      <c r="AD74" s="478"/>
      <c r="AE74" s="78"/>
      <c r="AF74" s="123"/>
    </row>
    <row r="75" spans="1:32" s="57" customFormat="1" ht="23.25" customHeight="1">
      <c r="A75" s="90"/>
      <c r="B75" s="484" t="s">
        <v>295</v>
      </c>
      <c r="C75" s="485"/>
      <c r="D75" s="485"/>
      <c r="E75" s="485"/>
      <c r="F75" s="485"/>
      <c r="G75" s="485"/>
      <c r="H75" s="485"/>
      <c r="I75" s="485"/>
      <c r="J75" s="486"/>
      <c r="K75" s="393"/>
      <c r="L75" s="393"/>
      <c r="M75" s="393"/>
      <c r="N75" s="393"/>
      <c r="O75" s="393"/>
      <c r="P75" s="393"/>
      <c r="Q75" s="393"/>
      <c r="R75" s="393"/>
      <c r="S75" s="393"/>
      <c r="T75" s="393"/>
      <c r="U75" s="393"/>
      <c r="V75" s="393"/>
      <c r="W75" s="478"/>
      <c r="X75" s="478"/>
      <c r="Y75" s="478"/>
      <c r="Z75" s="478"/>
      <c r="AA75" s="478"/>
      <c r="AB75" s="478"/>
      <c r="AC75" s="478"/>
      <c r="AD75" s="478"/>
      <c r="AE75" s="78"/>
      <c r="AF75" s="123"/>
    </row>
    <row r="76" spans="1:32" s="57" customFormat="1" ht="18" customHeight="1">
      <c r="A76" s="90"/>
      <c r="B76" s="483" t="s">
        <v>293</v>
      </c>
      <c r="C76" s="483"/>
      <c r="D76" s="483"/>
      <c r="E76" s="483"/>
      <c r="F76" s="483"/>
      <c r="G76" s="483"/>
      <c r="H76" s="483"/>
      <c r="I76" s="483"/>
      <c r="J76" s="483"/>
      <c r="K76" s="393"/>
      <c r="L76" s="393"/>
      <c r="M76" s="393"/>
      <c r="N76" s="393"/>
      <c r="O76" s="393"/>
      <c r="P76" s="393"/>
      <c r="Q76" s="393"/>
      <c r="R76" s="393"/>
      <c r="S76" s="393"/>
      <c r="T76" s="393"/>
      <c r="U76" s="393"/>
      <c r="V76" s="393"/>
      <c r="W76" s="478"/>
      <c r="X76" s="478"/>
      <c r="Y76" s="478"/>
      <c r="Z76" s="478"/>
      <c r="AA76" s="478"/>
      <c r="AB76" s="478"/>
      <c r="AC76" s="478"/>
      <c r="AD76" s="478"/>
      <c r="AE76" s="78"/>
      <c r="AF76" s="123"/>
    </row>
    <row r="77" spans="1:32" s="57" customFormat="1" ht="24.95" customHeight="1">
      <c r="A77" s="143"/>
      <c r="B77" s="483" t="s">
        <v>294</v>
      </c>
      <c r="C77" s="483"/>
      <c r="D77" s="483"/>
      <c r="E77" s="483"/>
      <c r="F77" s="483"/>
      <c r="G77" s="483"/>
      <c r="H77" s="483"/>
      <c r="I77" s="483"/>
      <c r="J77" s="483"/>
      <c r="K77" s="393"/>
      <c r="L77" s="393"/>
      <c r="M77" s="393"/>
      <c r="N77" s="393"/>
      <c r="O77" s="393"/>
      <c r="P77" s="393"/>
      <c r="Q77" s="393"/>
      <c r="R77" s="393"/>
      <c r="S77" s="393"/>
      <c r="T77" s="393"/>
      <c r="U77" s="393"/>
      <c r="V77" s="393"/>
      <c r="W77" s="478"/>
      <c r="X77" s="478"/>
      <c r="Y77" s="478"/>
      <c r="Z77" s="478"/>
      <c r="AA77" s="478"/>
      <c r="AB77" s="478"/>
      <c r="AC77" s="478"/>
      <c r="AD77" s="478"/>
      <c r="AE77" s="78"/>
      <c r="AF77" s="123"/>
    </row>
    <row r="78" spans="1:32" s="57" customFormat="1" ht="23.25" customHeight="1">
      <c r="A78" s="143"/>
      <c r="B78" s="484" t="s">
        <v>296</v>
      </c>
      <c r="C78" s="485"/>
      <c r="D78" s="485"/>
      <c r="E78" s="485"/>
      <c r="F78" s="485"/>
      <c r="G78" s="485"/>
      <c r="H78" s="485"/>
      <c r="I78" s="485"/>
      <c r="J78" s="486"/>
      <c r="K78" s="393"/>
      <c r="L78" s="393"/>
      <c r="M78" s="393"/>
      <c r="N78" s="393"/>
      <c r="O78" s="393"/>
      <c r="P78" s="393"/>
      <c r="Q78" s="393"/>
      <c r="R78" s="393"/>
      <c r="S78" s="393"/>
      <c r="T78" s="393"/>
      <c r="U78" s="393"/>
      <c r="V78" s="393"/>
      <c r="W78" s="478"/>
      <c r="X78" s="478"/>
      <c r="Y78" s="478"/>
      <c r="Z78" s="478"/>
      <c r="AA78" s="478"/>
      <c r="AB78" s="478"/>
      <c r="AC78" s="478"/>
      <c r="AD78" s="478"/>
      <c r="AE78" s="78"/>
      <c r="AF78" s="123"/>
    </row>
    <row r="79" spans="1:32" s="57" customFormat="1" ht="17.25" customHeight="1">
      <c r="A79" s="143"/>
      <c r="B79" s="483" t="s">
        <v>293</v>
      </c>
      <c r="C79" s="483"/>
      <c r="D79" s="483"/>
      <c r="E79" s="483"/>
      <c r="F79" s="483"/>
      <c r="G79" s="483"/>
      <c r="H79" s="483"/>
      <c r="I79" s="483"/>
      <c r="J79" s="483"/>
      <c r="K79" s="393"/>
      <c r="L79" s="393"/>
      <c r="M79" s="393"/>
      <c r="N79" s="393"/>
      <c r="O79" s="393"/>
      <c r="P79" s="393"/>
      <c r="Q79" s="393"/>
      <c r="R79" s="393"/>
      <c r="S79" s="393"/>
      <c r="T79" s="393"/>
      <c r="U79" s="393"/>
      <c r="V79" s="393"/>
      <c r="W79" s="478"/>
      <c r="X79" s="478"/>
      <c r="Y79" s="478"/>
      <c r="Z79" s="478"/>
      <c r="AA79" s="478"/>
      <c r="AB79" s="478"/>
      <c r="AC79" s="478"/>
      <c r="AD79" s="478"/>
      <c r="AE79" s="78"/>
      <c r="AF79" s="123"/>
    </row>
    <row r="80" spans="1:32" ht="18" customHeight="1">
      <c r="A80" s="143"/>
      <c r="B80" s="483" t="s">
        <v>294</v>
      </c>
      <c r="C80" s="483"/>
      <c r="D80" s="483"/>
      <c r="E80" s="483"/>
      <c r="F80" s="483"/>
      <c r="G80" s="483"/>
      <c r="H80" s="483"/>
      <c r="I80" s="483"/>
      <c r="J80" s="483"/>
      <c r="K80" s="393"/>
      <c r="L80" s="393"/>
      <c r="M80" s="393"/>
      <c r="N80" s="393"/>
      <c r="O80" s="393"/>
      <c r="P80" s="393"/>
      <c r="Q80" s="393"/>
      <c r="R80" s="393"/>
      <c r="S80" s="393"/>
      <c r="T80" s="393"/>
      <c r="U80" s="393"/>
      <c r="V80" s="393"/>
      <c r="W80" s="478"/>
      <c r="X80" s="478"/>
      <c r="Y80" s="478"/>
      <c r="Z80" s="478"/>
      <c r="AA80" s="478"/>
      <c r="AB80" s="478"/>
      <c r="AC80" s="478"/>
      <c r="AD80" s="478"/>
      <c r="AE80" s="78"/>
      <c r="AF80" s="16"/>
    </row>
    <row r="81" spans="1:32" ht="23.25" customHeight="1">
      <c r="A81" s="477" t="s">
        <v>51</v>
      </c>
      <c r="B81" s="477"/>
      <c r="C81" s="477"/>
      <c r="D81" s="477"/>
      <c r="E81" s="477"/>
      <c r="F81" s="477"/>
      <c r="G81" s="477"/>
      <c r="H81" s="477"/>
      <c r="I81" s="477"/>
      <c r="J81" s="477"/>
      <c r="K81" s="393">
        <v>0</v>
      </c>
      <c r="L81" s="393"/>
      <c r="M81" s="393"/>
      <c r="N81" s="393">
        <v>0</v>
      </c>
      <c r="O81" s="393"/>
      <c r="P81" s="393"/>
      <c r="Q81" s="393">
        <v>0</v>
      </c>
      <c r="R81" s="393"/>
      <c r="S81" s="393"/>
      <c r="T81" s="393">
        <v>0</v>
      </c>
      <c r="U81" s="393"/>
      <c r="V81" s="393"/>
      <c r="W81" s="478"/>
      <c r="X81" s="478"/>
      <c r="Y81" s="478"/>
      <c r="Z81" s="478"/>
      <c r="AA81" s="478"/>
      <c r="AB81" s="478"/>
      <c r="AC81" s="478"/>
      <c r="AD81" s="478"/>
      <c r="AE81" s="78"/>
      <c r="AF81" s="16"/>
    </row>
    <row r="82" spans="1:32" s="3" customFormat="1" ht="33.75" customHeight="1">
      <c r="A82" s="138"/>
      <c r="B82" s="479" t="s">
        <v>270</v>
      </c>
      <c r="C82" s="480"/>
      <c r="D82" s="480"/>
      <c r="E82" s="480"/>
      <c r="F82" s="480"/>
      <c r="G82" s="145"/>
      <c r="H82" s="145"/>
      <c r="I82" s="145"/>
      <c r="J82" s="145"/>
      <c r="K82" s="145"/>
      <c r="L82" s="383" t="s">
        <v>271</v>
      </c>
      <c r="M82" s="383"/>
      <c r="N82" s="383"/>
      <c r="O82" s="383"/>
      <c r="P82" s="383"/>
      <c r="Q82" s="142"/>
      <c r="R82" s="142"/>
      <c r="S82" s="142"/>
      <c r="T82" s="142"/>
      <c r="U82" s="142"/>
      <c r="V82" s="481" t="s">
        <v>506</v>
      </c>
      <c r="W82" s="482"/>
      <c r="X82" s="482"/>
      <c r="Y82" s="482"/>
      <c r="Z82" s="482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69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70</v>
      </c>
      <c r="O83" s="153"/>
      <c r="P83" s="150"/>
      <c r="Q83" s="154"/>
      <c r="R83" s="154"/>
      <c r="S83" s="154"/>
      <c r="T83" s="150"/>
      <c r="U83" s="150"/>
      <c r="V83" s="476" t="s">
        <v>97</v>
      </c>
      <c r="W83" s="476"/>
      <c r="X83" s="476"/>
      <c r="Y83" s="476"/>
      <c r="Z83" s="476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X10:Z10"/>
    <mergeCell ref="AD10:AF10"/>
    <mergeCell ref="AC24:AD24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Y24:Z24"/>
    <mergeCell ref="AC21:AD21"/>
    <mergeCell ref="AE24:AF24"/>
    <mergeCell ref="AC22:AD22"/>
    <mergeCell ref="AE22:AF22"/>
    <mergeCell ref="Y23:Z23"/>
    <mergeCell ref="AE20:AF20"/>
    <mergeCell ref="AC23:AD23"/>
    <mergeCell ref="AA22:AB22"/>
    <mergeCell ref="W22:X22"/>
    <mergeCell ref="AE23:AF23"/>
    <mergeCell ref="AD11:AF11"/>
    <mergeCell ref="W24:X24"/>
    <mergeCell ref="N61:O61"/>
    <mergeCell ref="H61:I61"/>
    <mergeCell ref="B34:L34"/>
    <mergeCell ref="B30:L32"/>
    <mergeCell ref="A26:V26"/>
    <mergeCell ref="B21:C21"/>
    <mergeCell ref="D25:G25"/>
    <mergeCell ref="H25:Q25"/>
    <mergeCell ref="R25:V25"/>
    <mergeCell ref="P59:Q59"/>
    <mergeCell ref="N59:O59"/>
    <mergeCell ref="P61:Q61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S37:T37"/>
    <mergeCell ref="Q37:R37"/>
    <mergeCell ref="AA23:AB23"/>
    <mergeCell ref="Y22:Z22"/>
    <mergeCell ref="N60:O60"/>
    <mergeCell ref="D21:G21"/>
    <mergeCell ref="H21:Q21"/>
    <mergeCell ref="R21:V21"/>
    <mergeCell ref="T59:U59"/>
    <mergeCell ref="R59:S59"/>
    <mergeCell ref="L57:M58"/>
    <mergeCell ref="Q35:R35"/>
    <mergeCell ref="Q38:R38"/>
    <mergeCell ref="S38:T38"/>
    <mergeCell ref="S39:T39"/>
    <mergeCell ref="S40:T40"/>
    <mergeCell ref="U35:V35"/>
    <mergeCell ref="U36:V36"/>
    <mergeCell ref="U38:V38"/>
    <mergeCell ref="U40:V40"/>
    <mergeCell ref="O43:P44"/>
    <mergeCell ref="Q43:R44"/>
    <mergeCell ref="S43:T44"/>
    <mergeCell ref="M45:N45"/>
    <mergeCell ref="O45:P45"/>
    <mergeCell ref="Q45:R45"/>
    <mergeCell ref="AD13:AF13"/>
    <mergeCell ref="AD12:AF12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R61:S61"/>
    <mergeCell ref="P60:Q60"/>
    <mergeCell ref="R60:S60"/>
    <mergeCell ref="V61:Z61"/>
    <mergeCell ref="AE25:AF25"/>
    <mergeCell ref="W26:X26"/>
    <mergeCell ref="Y26:Z26"/>
    <mergeCell ref="AC25:AD25"/>
    <mergeCell ref="AA26:AB26"/>
    <mergeCell ref="AA24:AB24"/>
    <mergeCell ref="G8:M8"/>
    <mergeCell ref="R8:T8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AE18:AF19"/>
    <mergeCell ref="AC18:AD19"/>
    <mergeCell ref="AA18:AB19"/>
    <mergeCell ref="AC20:AD20"/>
    <mergeCell ref="Y20:Z20"/>
    <mergeCell ref="R9:T9"/>
    <mergeCell ref="R20:V20"/>
    <mergeCell ref="W20:X20"/>
    <mergeCell ref="R10:T10"/>
    <mergeCell ref="U10:W10"/>
    <mergeCell ref="W17:AF17"/>
    <mergeCell ref="W18:X19"/>
    <mergeCell ref="AA11:AC11"/>
    <mergeCell ref="R11:T11"/>
    <mergeCell ref="U12:W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X6:Z6"/>
    <mergeCell ref="B5:C6"/>
    <mergeCell ref="R6:T6"/>
    <mergeCell ref="G7:M7"/>
    <mergeCell ref="D20:G20"/>
    <mergeCell ref="H20:Q20"/>
    <mergeCell ref="B11:C11"/>
    <mergeCell ref="A13:M13"/>
    <mergeCell ref="B10:C10"/>
    <mergeCell ref="B12:C12"/>
    <mergeCell ref="G12:M12"/>
    <mergeCell ref="A17:A19"/>
    <mergeCell ref="D17:G19"/>
    <mergeCell ref="H17:Q19"/>
    <mergeCell ref="B20:C20"/>
    <mergeCell ref="B17:C19"/>
    <mergeCell ref="N11:Q11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J61:K61"/>
    <mergeCell ref="H59:I59"/>
    <mergeCell ref="J60:K60"/>
    <mergeCell ref="L59:M59"/>
    <mergeCell ref="B25:C25"/>
    <mergeCell ref="M43:N44"/>
    <mergeCell ref="M47:N47"/>
    <mergeCell ref="M52:N52"/>
    <mergeCell ref="G10:M10"/>
    <mergeCell ref="B24:C24"/>
    <mergeCell ref="G11:M11"/>
    <mergeCell ref="B22:C22"/>
    <mergeCell ref="B23:C23"/>
    <mergeCell ref="D23:G23"/>
    <mergeCell ref="T58:U58"/>
    <mergeCell ref="R58:S58"/>
    <mergeCell ref="A51:L51"/>
    <mergeCell ref="A52:L52"/>
    <mergeCell ref="A42:A44"/>
    <mergeCell ref="B42:L44"/>
    <mergeCell ref="B45:L45"/>
    <mergeCell ref="A56:A58"/>
    <mergeCell ref="B48:L48"/>
    <mergeCell ref="S45:T45"/>
    <mergeCell ref="U42:AB42"/>
    <mergeCell ref="U43:V44"/>
    <mergeCell ref="W43:X44"/>
    <mergeCell ref="Y43:Z44"/>
    <mergeCell ref="AA43:AB44"/>
    <mergeCell ref="M42:T42"/>
    <mergeCell ref="AA45:AB45"/>
    <mergeCell ref="Y46:Z46"/>
    <mergeCell ref="O47:P47"/>
    <mergeCell ref="Q47:R47"/>
    <mergeCell ref="S47:T47"/>
    <mergeCell ref="M46:N46"/>
    <mergeCell ref="O46:P46"/>
    <mergeCell ref="Q46:R46"/>
    <mergeCell ref="B33:L33"/>
    <mergeCell ref="B37:L37"/>
    <mergeCell ref="B36:L36"/>
    <mergeCell ref="H60:I60"/>
    <mergeCell ref="D60:E60"/>
    <mergeCell ref="H56:I58"/>
    <mergeCell ref="B46:L46"/>
    <mergeCell ref="B47:L47"/>
    <mergeCell ref="A40:L40"/>
    <mergeCell ref="J59:K59"/>
    <mergeCell ref="AF31:AF32"/>
    <mergeCell ref="AC31:AC32"/>
    <mergeCell ref="A39:L39"/>
    <mergeCell ref="D5:F6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30:A32"/>
    <mergeCell ref="Y25:Z25"/>
    <mergeCell ref="W25:X25"/>
    <mergeCell ref="T60:U60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N65:O65"/>
    <mergeCell ref="J65:K65"/>
    <mergeCell ref="P65:Q65"/>
    <mergeCell ref="J64:K64"/>
    <mergeCell ref="H63:I63"/>
    <mergeCell ref="R64:S64"/>
    <mergeCell ref="L64:M64"/>
    <mergeCell ref="N64:O64"/>
    <mergeCell ref="P64:Q64"/>
    <mergeCell ref="N63:O63"/>
    <mergeCell ref="P63:Q63"/>
    <mergeCell ref="B62:C62"/>
    <mergeCell ref="D63:E63"/>
    <mergeCell ref="F63:G63"/>
    <mergeCell ref="F62:G62"/>
    <mergeCell ref="F64:G64"/>
    <mergeCell ref="D62:E62"/>
    <mergeCell ref="D64:E64"/>
    <mergeCell ref="R63:S63"/>
    <mergeCell ref="H62:I62"/>
    <mergeCell ref="J63:K63"/>
    <mergeCell ref="H64:I64"/>
    <mergeCell ref="L62:M62"/>
    <mergeCell ref="N62:O62"/>
    <mergeCell ref="P62:Q62"/>
    <mergeCell ref="J62:K62"/>
    <mergeCell ref="Q68:S70"/>
    <mergeCell ref="T68:V70"/>
    <mergeCell ref="T72:V72"/>
    <mergeCell ref="W72:X72"/>
    <mergeCell ref="Y72:Z72"/>
    <mergeCell ref="Y69:Z70"/>
    <mergeCell ref="W69:X70"/>
    <mergeCell ref="W68:AD68"/>
    <mergeCell ref="A68:A70"/>
    <mergeCell ref="B68:J70"/>
    <mergeCell ref="K68:M70"/>
    <mergeCell ref="N68:P70"/>
    <mergeCell ref="AA72:AB72"/>
    <mergeCell ref="AC72:AD72"/>
    <mergeCell ref="T71:V71"/>
    <mergeCell ref="Y71:Z71"/>
    <mergeCell ref="W71:X71"/>
    <mergeCell ref="AC69:AD70"/>
    <mergeCell ref="AA69:AB70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S36:T36"/>
    <mergeCell ref="S35:T35"/>
    <mergeCell ref="AA56:AF58"/>
    <mergeCell ref="AD55:AF55"/>
    <mergeCell ref="AA61:AF61"/>
    <mergeCell ref="T62:U62"/>
    <mergeCell ref="AA62:AF62"/>
    <mergeCell ref="AA64:AF64"/>
    <mergeCell ref="AA65:AF65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R17:V19"/>
    <mergeCell ref="M35:N35"/>
    <mergeCell ref="M36:N36"/>
    <mergeCell ref="O31:P32"/>
    <mergeCell ref="O33:P33"/>
    <mergeCell ref="O34:P34"/>
    <mergeCell ref="W23:X23"/>
    <mergeCell ref="Q34:R34"/>
    <mergeCell ref="M31:N32"/>
    <mergeCell ref="M33:N33"/>
    <mergeCell ref="M34:N34"/>
    <mergeCell ref="W34:X34"/>
    <mergeCell ref="Y34:Z34"/>
    <mergeCell ref="AA34:AB34"/>
    <mergeCell ref="AA35:AB35"/>
    <mergeCell ref="U33:V33"/>
    <mergeCell ref="N9:Q9"/>
    <mergeCell ref="N10:Q10"/>
    <mergeCell ref="M37:N37"/>
    <mergeCell ref="M38:N38"/>
    <mergeCell ref="AA10:AC10"/>
    <mergeCell ref="Q31:R32"/>
    <mergeCell ref="Q33:R33"/>
    <mergeCell ref="AC30:AF30"/>
    <mergeCell ref="AD31:AD32"/>
    <mergeCell ref="AE31:AE32"/>
    <mergeCell ref="H22:Q22"/>
    <mergeCell ref="H23:Q23"/>
    <mergeCell ref="U11:W11"/>
    <mergeCell ref="AA12:AC12"/>
    <mergeCell ref="AA13:AC13"/>
    <mergeCell ref="R13:T13"/>
    <mergeCell ref="U13:W13"/>
    <mergeCell ref="R12:T12"/>
    <mergeCell ref="X11:Z11"/>
    <mergeCell ref="S34:T34"/>
    <mergeCell ref="Y36:Z36"/>
    <mergeCell ref="AA36:AB36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U31:V32"/>
    <mergeCell ref="W40:X40"/>
    <mergeCell ref="Y40:Z40"/>
    <mergeCell ref="W35:X35"/>
    <mergeCell ref="Y35:Z35"/>
    <mergeCell ref="AA33:AB33"/>
    <mergeCell ref="U34:V34"/>
    <mergeCell ref="S46:T46"/>
    <mergeCell ref="U47:V47"/>
    <mergeCell ref="W47:X47"/>
    <mergeCell ref="Y47:Z47"/>
    <mergeCell ref="AA47:AB47"/>
    <mergeCell ref="M49:N49"/>
    <mergeCell ref="O49:P49"/>
    <mergeCell ref="Q49:R49"/>
    <mergeCell ref="S49:T49"/>
    <mergeCell ref="M48:N48"/>
    <mergeCell ref="O48:P48"/>
    <mergeCell ref="Q48:R48"/>
    <mergeCell ref="S48:T48"/>
    <mergeCell ref="O52:P52"/>
    <mergeCell ref="Q52:R52"/>
    <mergeCell ref="S52:T52"/>
    <mergeCell ref="M51:N51"/>
    <mergeCell ref="O51:P51"/>
    <mergeCell ref="M50:N50"/>
    <mergeCell ref="O50:P50"/>
    <mergeCell ref="W51:X51"/>
    <mergeCell ref="Y51:Z51"/>
    <mergeCell ref="AA51:AB51"/>
    <mergeCell ref="U50:V50"/>
    <mergeCell ref="W50:X50"/>
    <mergeCell ref="Y50:Z50"/>
    <mergeCell ref="AA50:AB50"/>
    <mergeCell ref="Q51:R51"/>
    <mergeCell ref="S51:T51"/>
    <mergeCell ref="Q50:R50"/>
    <mergeCell ref="S50:T50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U45:V45"/>
    <mergeCell ref="W45:X45"/>
    <mergeCell ref="Y45:Z45"/>
    <mergeCell ref="U46:V46"/>
    <mergeCell ref="W46:X46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Користувач Windows</cp:lastModifiedBy>
  <cp:lastPrinted>2019-11-08T09:06:50Z</cp:lastPrinted>
  <dcterms:created xsi:type="dcterms:W3CDTF">2003-03-13T16:00:22Z</dcterms:created>
  <dcterms:modified xsi:type="dcterms:W3CDTF">2019-12-13T13:58:19Z</dcterms:modified>
</cp:coreProperties>
</file>